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9450" yWindow="0" windowWidth="5910" windowHeight="8145" activeTab="3"/>
  </bookViews>
  <sheets>
    <sheet name="CD A wn" sheetId="8" r:id="rId1"/>
    <sheet name="CD B wn" sheetId="12" r:id="rId2"/>
    <sheet name="CD C wn" sheetId="13" r:id="rId3"/>
    <sheet name="Graficos-" sheetId="11" r:id="rId4"/>
  </sheets>
  <definedNames>
    <definedName name="_xlnm.Print_Area" localSheetId="0">'CD A wn'!$D$1:$N$84</definedName>
    <definedName name="_xlnm.Print_Area" localSheetId="1">'CD B wn'!$D$1:$N$84</definedName>
    <definedName name="_xlnm.Print_Area" localSheetId="2">'CD C wn'!$D$1:$N$84</definedName>
    <definedName name="_xlnm.Print_Area" localSheetId="3">'Graficos-'!$D$1:$N$95</definedName>
  </definedNames>
  <calcPr calcId="145621"/>
  <customWorkbookViews>
    <customWorkbookView name="DV2 - Vista personalizada" guid="{24095622-3E37-4E65-9656-49E8E8D99C49}" mergeInterval="0" personalView="1" maximized="1" xWindow="1" yWindow="1" windowWidth="1016" windowHeight="538" activeSheetId="3"/>
  </customWorkbookViews>
</workbook>
</file>

<file path=xl/calcChain.xml><?xml version="1.0" encoding="utf-8"?>
<calcChain xmlns="http://schemas.openxmlformats.org/spreadsheetml/2006/main">
  <c r="Q72" i="11" l="1"/>
  <c r="Q71" i="11"/>
  <c r="Q70" i="11"/>
  <c r="T48" i="11" l="1"/>
  <c r="L248" i="13"/>
  <c r="L271" i="12"/>
  <c r="L208" i="8"/>
  <c r="H50" i="13"/>
  <c r="I50" i="13"/>
  <c r="P50" i="13"/>
  <c r="Q50" i="13"/>
  <c r="J50" i="13" s="1"/>
  <c r="H51" i="13"/>
  <c r="I51" i="13"/>
  <c r="P51" i="13"/>
  <c r="Q51" i="13"/>
  <c r="J51" i="13" s="1"/>
  <c r="H52" i="13"/>
  <c r="I52" i="13"/>
  <c r="P52" i="13"/>
  <c r="Q52" i="13"/>
  <c r="J52" i="13" s="1"/>
  <c r="H53" i="13"/>
  <c r="I53" i="13"/>
  <c r="P53" i="13"/>
  <c r="Q53" i="13"/>
  <c r="J53" i="13" s="1"/>
  <c r="H54" i="13"/>
  <c r="I54" i="13"/>
  <c r="P54" i="13"/>
  <c r="Q54" i="13"/>
  <c r="J54" i="13" s="1"/>
  <c r="H55" i="13"/>
  <c r="I55" i="13"/>
  <c r="P55" i="13"/>
  <c r="Q55" i="13"/>
  <c r="J55" i="13" s="1"/>
  <c r="H56" i="13"/>
  <c r="I56" i="13"/>
  <c r="P56" i="13"/>
  <c r="Q56" i="13"/>
  <c r="J56" i="13" s="1"/>
  <c r="H57" i="13"/>
  <c r="I57" i="13"/>
  <c r="P57" i="13"/>
  <c r="Q57" i="13"/>
  <c r="J57" i="13" s="1"/>
  <c r="H58" i="13"/>
  <c r="I58" i="13"/>
  <c r="P58" i="13"/>
  <c r="Q58" i="13"/>
  <c r="J58" i="13" s="1"/>
  <c r="H59" i="13"/>
  <c r="I59" i="13"/>
  <c r="P59" i="13"/>
  <c r="Q59" i="13"/>
  <c r="J59" i="13" s="1"/>
  <c r="H60" i="13"/>
  <c r="I60" i="13"/>
  <c r="P60" i="13"/>
  <c r="Q60" i="13"/>
  <c r="J60" i="13" s="1"/>
  <c r="H61" i="13"/>
  <c r="I61" i="13"/>
  <c r="P61" i="13"/>
  <c r="Q61" i="13"/>
  <c r="J61" i="13" s="1"/>
  <c r="H62" i="13"/>
  <c r="I62" i="13"/>
  <c r="P62" i="13"/>
  <c r="Q62" i="13"/>
  <c r="J62" i="13" s="1"/>
  <c r="H63" i="13"/>
  <c r="I63" i="13"/>
  <c r="P63" i="13"/>
  <c r="Q63" i="13"/>
  <c r="J63" i="13" s="1"/>
  <c r="H64" i="13"/>
  <c r="I64" i="13"/>
  <c r="P64" i="13"/>
  <c r="Q64" i="13"/>
  <c r="J64" i="13" s="1"/>
  <c r="H65" i="13"/>
  <c r="I65" i="13"/>
  <c r="P65" i="13"/>
  <c r="Q65" i="13"/>
  <c r="J65" i="13" s="1"/>
  <c r="H66" i="13"/>
  <c r="I66" i="13"/>
  <c r="P66" i="13"/>
  <c r="Q66" i="13"/>
  <c r="J66" i="13" s="1"/>
  <c r="H67" i="13"/>
  <c r="I67" i="13"/>
  <c r="P67" i="13"/>
  <c r="Q67" i="13"/>
  <c r="J67" i="13" s="1"/>
  <c r="H68" i="13"/>
  <c r="I68" i="13"/>
  <c r="P68" i="13"/>
  <c r="Q68" i="13"/>
  <c r="J68" i="13" s="1"/>
  <c r="H69" i="13"/>
  <c r="I69" i="13"/>
  <c r="P69" i="13"/>
  <c r="Q69" i="13"/>
  <c r="J69" i="13" s="1"/>
  <c r="H70" i="13"/>
  <c r="I70" i="13"/>
  <c r="P70" i="13"/>
  <c r="Q70" i="13"/>
  <c r="J70" i="13" s="1"/>
  <c r="H71" i="13"/>
  <c r="I71" i="13"/>
  <c r="P71" i="13"/>
  <c r="Q71" i="13"/>
  <c r="J71" i="13" s="1"/>
  <c r="H72" i="13"/>
  <c r="I72" i="13"/>
  <c r="P72" i="13"/>
  <c r="Q72" i="13"/>
  <c r="J72" i="13" s="1"/>
  <c r="H73" i="13"/>
  <c r="I73" i="13"/>
  <c r="P73" i="13"/>
  <c r="Q73" i="13"/>
  <c r="J73" i="13" s="1"/>
  <c r="H74" i="13"/>
  <c r="I74" i="13"/>
  <c r="P74" i="13"/>
  <c r="Q74" i="13"/>
  <c r="J74" i="13" s="1"/>
  <c r="H75" i="13"/>
  <c r="I75" i="13"/>
  <c r="P75" i="13"/>
  <c r="Q75" i="13"/>
  <c r="J75" i="13" s="1"/>
  <c r="H76" i="13"/>
  <c r="I76" i="13"/>
  <c r="P76" i="13"/>
  <c r="Q76" i="13"/>
  <c r="J76" i="13" s="1"/>
  <c r="H77" i="13"/>
  <c r="I77" i="13"/>
  <c r="P77" i="13"/>
  <c r="Q77" i="13"/>
  <c r="J77" i="13" s="1"/>
  <c r="H78" i="13"/>
  <c r="I78" i="13"/>
  <c r="P78" i="13"/>
  <c r="Q78" i="13"/>
  <c r="J78" i="13" s="1"/>
  <c r="H79" i="13"/>
  <c r="I79" i="13"/>
  <c r="P79" i="13"/>
  <c r="Q79" i="13"/>
  <c r="J79" i="13" s="1"/>
  <c r="H80" i="13"/>
  <c r="I80" i="13"/>
  <c r="P80" i="13"/>
  <c r="Q80" i="13"/>
  <c r="J80" i="13" s="1"/>
  <c r="H81" i="13"/>
  <c r="I81" i="13"/>
  <c r="P81" i="13"/>
  <c r="Q81" i="13"/>
  <c r="J81" i="13" s="1"/>
  <c r="H82" i="13"/>
  <c r="I82" i="13"/>
  <c r="P82" i="13"/>
  <c r="Q82" i="13"/>
  <c r="J82" i="13" s="1"/>
  <c r="H83" i="13"/>
  <c r="I83" i="13"/>
  <c r="P83" i="13"/>
  <c r="Q83" i="13"/>
  <c r="J83" i="13" s="1"/>
  <c r="H84" i="13"/>
  <c r="I84" i="13"/>
  <c r="P84" i="13"/>
  <c r="Q84" i="13"/>
  <c r="J84" i="13" s="1"/>
  <c r="H85" i="13"/>
  <c r="I85" i="13"/>
  <c r="P85" i="13"/>
  <c r="Q85" i="13"/>
  <c r="J85" i="13" s="1"/>
  <c r="H86" i="13"/>
  <c r="I86" i="13"/>
  <c r="P86" i="13"/>
  <c r="Q86" i="13"/>
  <c r="J86" i="13" s="1"/>
  <c r="H87" i="13"/>
  <c r="I87" i="13"/>
  <c r="P87" i="13"/>
  <c r="Q87" i="13"/>
  <c r="J87" i="13" s="1"/>
  <c r="H88" i="13"/>
  <c r="I88" i="13"/>
  <c r="P88" i="13"/>
  <c r="Q88" i="13"/>
  <c r="J88" i="13" s="1"/>
  <c r="H89" i="13"/>
  <c r="I89" i="13"/>
  <c r="P89" i="13"/>
  <c r="Q89" i="13"/>
  <c r="J89" i="13" s="1"/>
  <c r="H90" i="13"/>
  <c r="I90" i="13"/>
  <c r="P90" i="13"/>
  <c r="Q90" i="13"/>
  <c r="J90" i="13" s="1"/>
  <c r="H91" i="13"/>
  <c r="I91" i="13"/>
  <c r="P91" i="13"/>
  <c r="Q91" i="13"/>
  <c r="J91" i="13" s="1"/>
  <c r="H92" i="13"/>
  <c r="I92" i="13"/>
  <c r="P92" i="13"/>
  <c r="Q92" i="13"/>
  <c r="J92" i="13" s="1"/>
  <c r="H93" i="13"/>
  <c r="I93" i="13"/>
  <c r="P93" i="13"/>
  <c r="Q93" i="13"/>
  <c r="J93" i="13" s="1"/>
  <c r="H94" i="13"/>
  <c r="I94" i="13"/>
  <c r="P94" i="13"/>
  <c r="Q94" i="13"/>
  <c r="J94" i="13" s="1"/>
  <c r="H95" i="13"/>
  <c r="I95" i="13"/>
  <c r="P95" i="13"/>
  <c r="Q95" i="13"/>
  <c r="J95" i="13" s="1"/>
  <c r="H96" i="13"/>
  <c r="I96" i="13"/>
  <c r="P96" i="13"/>
  <c r="Q96" i="13"/>
  <c r="J96" i="13" s="1"/>
  <c r="H97" i="13"/>
  <c r="I97" i="13"/>
  <c r="P97" i="13"/>
  <c r="Q97" i="13"/>
  <c r="J97" i="13" s="1"/>
  <c r="H98" i="13"/>
  <c r="I98" i="13"/>
  <c r="P98" i="13"/>
  <c r="Q98" i="13"/>
  <c r="J98" i="13" s="1"/>
  <c r="H99" i="13"/>
  <c r="I99" i="13"/>
  <c r="P99" i="13"/>
  <c r="Q99" i="13"/>
  <c r="J99" i="13" s="1"/>
  <c r="H100" i="13"/>
  <c r="I100" i="13"/>
  <c r="P100" i="13"/>
  <c r="Q100" i="13"/>
  <c r="J100" i="13" s="1"/>
  <c r="H101" i="13"/>
  <c r="I101" i="13"/>
  <c r="P101" i="13"/>
  <c r="Q101" i="13"/>
  <c r="J101" i="13" s="1"/>
  <c r="H102" i="13"/>
  <c r="I102" i="13"/>
  <c r="P102" i="13"/>
  <c r="Q102" i="13"/>
  <c r="J102" i="13" s="1"/>
  <c r="H103" i="13"/>
  <c r="I103" i="13"/>
  <c r="P103" i="13"/>
  <c r="Q103" i="13"/>
  <c r="J103" i="13" s="1"/>
  <c r="H104" i="13"/>
  <c r="I104" i="13"/>
  <c r="P104" i="13"/>
  <c r="Q104" i="13"/>
  <c r="J104" i="13" s="1"/>
  <c r="H105" i="13"/>
  <c r="I105" i="13"/>
  <c r="P105" i="13"/>
  <c r="Q105" i="13"/>
  <c r="J105" i="13" s="1"/>
  <c r="H106" i="13"/>
  <c r="I106" i="13"/>
  <c r="P106" i="13"/>
  <c r="Q106" i="13"/>
  <c r="J106" i="13" s="1"/>
  <c r="H107" i="13"/>
  <c r="I107" i="13"/>
  <c r="P107" i="13"/>
  <c r="Q107" i="13"/>
  <c r="J107" i="13" s="1"/>
  <c r="H108" i="13"/>
  <c r="I108" i="13"/>
  <c r="P108" i="13"/>
  <c r="Q108" i="13"/>
  <c r="J108" i="13" s="1"/>
  <c r="H109" i="13"/>
  <c r="I109" i="13"/>
  <c r="P109" i="13"/>
  <c r="Q109" i="13"/>
  <c r="J109" i="13" s="1"/>
  <c r="H110" i="13"/>
  <c r="I110" i="13"/>
  <c r="P110" i="13"/>
  <c r="Q110" i="13"/>
  <c r="J110" i="13" s="1"/>
  <c r="H111" i="13"/>
  <c r="I111" i="13"/>
  <c r="P111" i="13"/>
  <c r="Q111" i="13"/>
  <c r="J111" i="13" s="1"/>
  <c r="H112" i="13"/>
  <c r="I112" i="13"/>
  <c r="P112" i="13"/>
  <c r="Q112" i="13"/>
  <c r="J112" i="13" s="1"/>
  <c r="H113" i="13"/>
  <c r="I113" i="13"/>
  <c r="P113" i="13"/>
  <c r="Q113" i="13"/>
  <c r="J113" i="13" s="1"/>
  <c r="H114" i="13"/>
  <c r="I114" i="13"/>
  <c r="P114" i="13"/>
  <c r="Q114" i="13"/>
  <c r="J114" i="13" s="1"/>
  <c r="H115" i="13"/>
  <c r="I115" i="13"/>
  <c r="P115" i="13"/>
  <c r="Q115" i="13"/>
  <c r="J115" i="13" s="1"/>
  <c r="H116" i="13"/>
  <c r="I116" i="13"/>
  <c r="P116" i="13"/>
  <c r="Q116" i="13"/>
  <c r="J116" i="13" s="1"/>
  <c r="H117" i="13"/>
  <c r="I117" i="13"/>
  <c r="P117" i="13"/>
  <c r="Q117" i="13"/>
  <c r="J117" i="13" s="1"/>
  <c r="H118" i="13"/>
  <c r="I118" i="13"/>
  <c r="P118" i="13"/>
  <c r="Q118" i="13"/>
  <c r="J118" i="13" s="1"/>
  <c r="H119" i="13"/>
  <c r="I119" i="13"/>
  <c r="P119" i="13"/>
  <c r="Q119" i="13"/>
  <c r="J119" i="13" s="1"/>
  <c r="H120" i="13"/>
  <c r="I120" i="13"/>
  <c r="P120" i="13"/>
  <c r="Q120" i="13"/>
  <c r="J120" i="13" s="1"/>
  <c r="H121" i="13"/>
  <c r="I121" i="13"/>
  <c r="P121" i="13"/>
  <c r="Q121" i="13"/>
  <c r="J121" i="13" s="1"/>
  <c r="H122" i="13"/>
  <c r="I122" i="13"/>
  <c r="P122" i="13"/>
  <c r="Q122" i="13"/>
  <c r="J122" i="13" s="1"/>
  <c r="H123" i="13"/>
  <c r="I123" i="13"/>
  <c r="P123" i="13"/>
  <c r="Q123" i="13"/>
  <c r="J123" i="13" s="1"/>
  <c r="H124" i="13"/>
  <c r="I124" i="13"/>
  <c r="P124" i="13"/>
  <c r="Q124" i="13"/>
  <c r="J124" i="13" s="1"/>
  <c r="H125" i="13"/>
  <c r="I125" i="13"/>
  <c r="P125" i="13"/>
  <c r="Q125" i="13"/>
  <c r="J125" i="13" s="1"/>
  <c r="H126" i="13"/>
  <c r="I126" i="13"/>
  <c r="P126" i="13"/>
  <c r="Q126" i="13"/>
  <c r="J126" i="13" s="1"/>
  <c r="H127" i="13"/>
  <c r="I127" i="13"/>
  <c r="P127" i="13"/>
  <c r="Q127" i="13"/>
  <c r="J127" i="13" s="1"/>
  <c r="H128" i="13"/>
  <c r="I128" i="13"/>
  <c r="P128" i="13"/>
  <c r="Q128" i="13"/>
  <c r="J128" i="13" s="1"/>
  <c r="H129" i="13"/>
  <c r="I129" i="13"/>
  <c r="P129" i="13"/>
  <c r="Q129" i="13"/>
  <c r="J129" i="13" s="1"/>
  <c r="H130" i="13"/>
  <c r="I130" i="13"/>
  <c r="P130" i="13"/>
  <c r="Q130" i="13"/>
  <c r="J130" i="13" s="1"/>
  <c r="H131" i="13"/>
  <c r="I131" i="13"/>
  <c r="P131" i="13"/>
  <c r="Q131" i="13"/>
  <c r="J131" i="13" s="1"/>
  <c r="H132" i="13"/>
  <c r="I132" i="13"/>
  <c r="P132" i="13"/>
  <c r="Q132" i="13"/>
  <c r="J132" i="13" s="1"/>
  <c r="H133" i="13"/>
  <c r="I133" i="13"/>
  <c r="P133" i="13"/>
  <c r="Q133" i="13"/>
  <c r="J133" i="13" s="1"/>
  <c r="H134" i="13"/>
  <c r="I134" i="13"/>
  <c r="P134" i="13"/>
  <c r="Q134" i="13"/>
  <c r="J134" i="13" s="1"/>
  <c r="H135" i="13"/>
  <c r="I135" i="13"/>
  <c r="P135" i="13"/>
  <c r="Q135" i="13"/>
  <c r="J135" i="13" s="1"/>
  <c r="H136" i="13"/>
  <c r="I136" i="13"/>
  <c r="P136" i="13"/>
  <c r="Q136" i="13"/>
  <c r="J136" i="13" s="1"/>
  <c r="H137" i="13"/>
  <c r="I137" i="13"/>
  <c r="P137" i="13"/>
  <c r="Q137" i="13"/>
  <c r="J137" i="13" s="1"/>
  <c r="H138" i="13"/>
  <c r="I138" i="13"/>
  <c r="P138" i="13"/>
  <c r="Q138" i="13"/>
  <c r="J138" i="13" s="1"/>
  <c r="H139" i="13"/>
  <c r="I139" i="13"/>
  <c r="P139" i="13"/>
  <c r="Q139" i="13"/>
  <c r="J139" i="13" s="1"/>
  <c r="H140" i="13"/>
  <c r="I140" i="13"/>
  <c r="P140" i="13"/>
  <c r="Q140" i="13"/>
  <c r="J140" i="13" s="1"/>
  <c r="H141" i="13"/>
  <c r="I141" i="13"/>
  <c r="P141" i="13"/>
  <c r="Q141" i="13"/>
  <c r="J141" i="13" s="1"/>
  <c r="H142" i="13"/>
  <c r="I142" i="13"/>
  <c r="P142" i="13"/>
  <c r="Q142" i="13"/>
  <c r="J142" i="13" s="1"/>
  <c r="H143" i="13"/>
  <c r="I143" i="13"/>
  <c r="P143" i="13"/>
  <c r="Q143" i="13"/>
  <c r="J143" i="13" s="1"/>
  <c r="H144" i="13"/>
  <c r="I144" i="13"/>
  <c r="P144" i="13"/>
  <c r="Q144" i="13"/>
  <c r="J144" i="13" s="1"/>
  <c r="H145" i="13"/>
  <c r="I145" i="13"/>
  <c r="P145" i="13"/>
  <c r="Q145" i="13"/>
  <c r="J145" i="13" s="1"/>
  <c r="H146" i="13"/>
  <c r="I146" i="13"/>
  <c r="P146" i="13"/>
  <c r="Q146" i="13"/>
  <c r="J146" i="13" s="1"/>
  <c r="H147" i="13"/>
  <c r="I147" i="13"/>
  <c r="P147" i="13"/>
  <c r="Q147" i="13"/>
  <c r="J147" i="13" s="1"/>
  <c r="H148" i="13"/>
  <c r="I148" i="13"/>
  <c r="P148" i="13"/>
  <c r="Q148" i="13"/>
  <c r="J148" i="13" s="1"/>
  <c r="H149" i="13"/>
  <c r="I149" i="13"/>
  <c r="P149" i="13"/>
  <c r="Q149" i="13"/>
  <c r="J149" i="13" s="1"/>
  <c r="H150" i="13"/>
  <c r="I150" i="13"/>
  <c r="P150" i="13"/>
  <c r="Q150" i="13"/>
  <c r="J150" i="13" s="1"/>
  <c r="H151" i="13"/>
  <c r="I151" i="13"/>
  <c r="P151" i="13"/>
  <c r="Q151" i="13"/>
  <c r="J151" i="13" s="1"/>
  <c r="H152" i="13"/>
  <c r="I152" i="13"/>
  <c r="P152" i="13"/>
  <c r="Q152" i="13"/>
  <c r="J152" i="13" s="1"/>
  <c r="H153" i="13"/>
  <c r="I153" i="13"/>
  <c r="P153" i="13"/>
  <c r="Q153" i="13"/>
  <c r="J153" i="13" s="1"/>
  <c r="H154" i="13"/>
  <c r="I154" i="13"/>
  <c r="P154" i="13"/>
  <c r="Q154" i="13"/>
  <c r="J154" i="13" s="1"/>
  <c r="H155" i="13"/>
  <c r="I155" i="13"/>
  <c r="P155" i="13"/>
  <c r="Q155" i="13"/>
  <c r="J155" i="13" s="1"/>
  <c r="H156" i="13"/>
  <c r="I156" i="13"/>
  <c r="P156" i="13"/>
  <c r="Q156" i="13"/>
  <c r="J156" i="13" s="1"/>
  <c r="H157" i="13"/>
  <c r="I157" i="13"/>
  <c r="P157" i="13"/>
  <c r="Q157" i="13"/>
  <c r="J157" i="13" s="1"/>
  <c r="H158" i="13"/>
  <c r="I158" i="13"/>
  <c r="P158" i="13"/>
  <c r="Q158" i="13"/>
  <c r="J158" i="13" s="1"/>
  <c r="H159" i="13"/>
  <c r="I159" i="13"/>
  <c r="P159" i="13"/>
  <c r="Q159" i="13"/>
  <c r="J159" i="13" s="1"/>
  <c r="H160" i="13"/>
  <c r="I160" i="13"/>
  <c r="P160" i="13"/>
  <c r="Q160" i="13"/>
  <c r="J160" i="13" s="1"/>
  <c r="H161" i="13"/>
  <c r="I161" i="13"/>
  <c r="P161" i="13"/>
  <c r="Q161" i="13"/>
  <c r="J161" i="13" s="1"/>
  <c r="H162" i="13"/>
  <c r="I162" i="13"/>
  <c r="P162" i="13"/>
  <c r="Q162" i="13"/>
  <c r="J162" i="13" s="1"/>
  <c r="H163" i="13"/>
  <c r="I163" i="13"/>
  <c r="P163" i="13"/>
  <c r="Q163" i="13"/>
  <c r="J163" i="13" s="1"/>
  <c r="H164" i="13"/>
  <c r="I164" i="13"/>
  <c r="P164" i="13"/>
  <c r="Q164" i="13"/>
  <c r="J164" i="13" s="1"/>
  <c r="H165" i="13"/>
  <c r="I165" i="13"/>
  <c r="P165" i="13"/>
  <c r="Q165" i="13"/>
  <c r="J165" i="13" s="1"/>
  <c r="H166" i="13"/>
  <c r="I166" i="13"/>
  <c r="P166" i="13"/>
  <c r="Q166" i="13"/>
  <c r="J166" i="13" s="1"/>
  <c r="H167" i="13"/>
  <c r="I167" i="13"/>
  <c r="P167" i="13"/>
  <c r="Q167" i="13"/>
  <c r="J167" i="13" s="1"/>
  <c r="H168" i="13"/>
  <c r="I168" i="13"/>
  <c r="P168" i="13"/>
  <c r="Q168" i="13"/>
  <c r="J168" i="13" s="1"/>
  <c r="H169" i="13"/>
  <c r="I169" i="13"/>
  <c r="P169" i="13"/>
  <c r="Q169" i="13"/>
  <c r="J169" i="13" s="1"/>
  <c r="H170" i="13"/>
  <c r="I170" i="13"/>
  <c r="P170" i="13"/>
  <c r="Q170" i="13"/>
  <c r="J170" i="13" s="1"/>
  <c r="H171" i="13"/>
  <c r="I171" i="13"/>
  <c r="P171" i="13"/>
  <c r="Q171" i="13"/>
  <c r="J171" i="13" s="1"/>
  <c r="H172" i="13"/>
  <c r="I172" i="13"/>
  <c r="P172" i="13"/>
  <c r="Q172" i="13"/>
  <c r="J172" i="13" s="1"/>
  <c r="H173" i="13"/>
  <c r="I173" i="13"/>
  <c r="P173" i="13"/>
  <c r="Q173" i="13"/>
  <c r="J173" i="13" s="1"/>
  <c r="H174" i="13"/>
  <c r="I174" i="13"/>
  <c r="P174" i="13"/>
  <c r="Q174" i="13"/>
  <c r="J174" i="13" s="1"/>
  <c r="H175" i="13"/>
  <c r="I175" i="13"/>
  <c r="P175" i="13"/>
  <c r="Q175" i="13"/>
  <c r="J175" i="13" s="1"/>
  <c r="H176" i="13"/>
  <c r="I176" i="13"/>
  <c r="P176" i="13"/>
  <c r="Q176" i="13"/>
  <c r="J176" i="13" s="1"/>
  <c r="H177" i="13"/>
  <c r="I177" i="13"/>
  <c r="P177" i="13"/>
  <c r="Q177" i="13"/>
  <c r="J177" i="13" s="1"/>
  <c r="H178" i="13"/>
  <c r="I178" i="13"/>
  <c r="P178" i="13"/>
  <c r="Q178" i="13"/>
  <c r="J178" i="13" s="1"/>
  <c r="H179" i="13"/>
  <c r="I179" i="13"/>
  <c r="P179" i="13"/>
  <c r="Q179" i="13"/>
  <c r="J179" i="13" s="1"/>
  <c r="H180" i="13"/>
  <c r="I180" i="13"/>
  <c r="P180" i="13"/>
  <c r="Q180" i="13"/>
  <c r="J180" i="13" s="1"/>
  <c r="H181" i="13"/>
  <c r="I181" i="13"/>
  <c r="P181" i="13"/>
  <c r="Q181" i="13"/>
  <c r="J181" i="13" s="1"/>
  <c r="H182" i="13"/>
  <c r="I182" i="13"/>
  <c r="P182" i="13"/>
  <c r="Q182" i="13"/>
  <c r="J182" i="13" s="1"/>
  <c r="H183" i="13"/>
  <c r="I183" i="13"/>
  <c r="P183" i="13"/>
  <c r="Q183" i="13"/>
  <c r="J183" i="13" s="1"/>
  <c r="H184" i="13"/>
  <c r="I184" i="13"/>
  <c r="P184" i="13"/>
  <c r="Q184" i="13"/>
  <c r="J184" i="13" s="1"/>
  <c r="H185" i="13"/>
  <c r="I185" i="13"/>
  <c r="P185" i="13"/>
  <c r="Q185" i="13"/>
  <c r="J185" i="13" s="1"/>
  <c r="H186" i="13"/>
  <c r="I186" i="13"/>
  <c r="P186" i="13"/>
  <c r="Q186" i="13"/>
  <c r="J186" i="13" s="1"/>
  <c r="H187" i="13"/>
  <c r="I187" i="13"/>
  <c r="P187" i="13"/>
  <c r="Q187" i="13"/>
  <c r="J187" i="13" s="1"/>
  <c r="H188" i="13"/>
  <c r="I188" i="13"/>
  <c r="P188" i="13"/>
  <c r="Q188" i="13"/>
  <c r="J188" i="13" s="1"/>
  <c r="H189" i="13"/>
  <c r="I189" i="13"/>
  <c r="P189" i="13"/>
  <c r="Q189" i="13"/>
  <c r="J189" i="13" s="1"/>
  <c r="H190" i="13"/>
  <c r="I190" i="13"/>
  <c r="P190" i="13"/>
  <c r="Q190" i="13"/>
  <c r="J190" i="13" s="1"/>
  <c r="H191" i="13"/>
  <c r="I191" i="13"/>
  <c r="P191" i="13"/>
  <c r="Q191" i="13"/>
  <c r="J191" i="13" s="1"/>
  <c r="H192" i="13"/>
  <c r="I192" i="13"/>
  <c r="P192" i="13"/>
  <c r="Q192" i="13"/>
  <c r="J192" i="13" s="1"/>
  <c r="H193" i="13"/>
  <c r="I193" i="13"/>
  <c r="P193" i="13"/>
  <c r="Q193" i="13"/>
  <c r="J193" i="13" s="1"/>
  <c r="H194" i="13"/>
  <c r="I194" i="13"/>
  <c r="P194" i="13"/>
  <c r="Q194" i="13"/>
  <c r="J194" i="13" s="1"/>
  <c r="H195" i="13"/>
  <c r="I195" i="13"/>
  <c r="P195" i="13"/>
  <c r="Q195" i="13"/>
  <c r="J195" i="13" s="1"/>
  <c r="H196" i="13"/>
  <c r="I196" i="13"/>
  <c r="P196" i="13"/>
  <c r="Q196" i="13"/>
  <c r="J196" i="13" s="1"/>
  <c r="H197" i="13"/>
  <c r="I197" i="13"/>
  <c r="P197" i="13"/>
  <c r="Q197" i="13"/>
  <c r="J197" i="13" s="1"/>
  <c r="H198" i="13"/>
  <c r="I198" i="13"/>
  <c r="P198" i="13"/>
  <c r="Q198" i="13"/>
  <c r="J198" i="13" s="1"/>
  <c r="H199" i="13"/>
  <c r="I199" i="13"/>
  <c r="P199" i="13"/>
  <c r="Q199" i="13"/>
  <c r="J199" i="13" s="1"/>
  <c r="H200" i="13"/>
  <c r="I200" i="13"/>
  <c r="P200" i="13"/>
  <c r="Q200" i="13"/>
  <c r="J200" i="13" s="1"/>
  <c r="H201" i="13"/>
  <c r="I201" i="13"/>
  <c r="P201" i="13"/>
  <c r="Q201" i="13"/>
  <c r="J201" i="13" s="1"/>
  <c r="H202" i="13"/>
  <c r="I202" i="13"/>
  <c r="P202" i="13"/>
  <c r="Q202" i="13"/>
  <c r="J202" i="13" s="1"/>
  <c r="H203" i="13"/>
  <c r="I203" i="13"/>
  <c r="P203" i="13"/>
  <c r="Q203" i="13"/>
  <c r="J203" i="13" s="1"/>
  <c r="H204" i="13"/>
  <c r="I204" i="13"/>
  <c r="P204" i="13"/>
  <c r="Q204" i="13"/>
  <c r="J204" i="13" s="1"/>
  <c r="H205" i="13"/>
  <c r="I205" i="13"/>
  <c r="P205" i="13"/>
  <c r="Q205" i="13"/>
  <c r="J205" i="13" s="1"/>
  <c r="H206" i="13"/>
  <c r="I206" i="13"/>
  <c r="P206" i="13"/>
  <c r="Q206" i="13"/>
  <c r="J206" i="13" s="1"/>
  <c r="H207" i="13"/>
  <c r="I207" i="13"/>
  <c r="P207" i="13"/>
  <c r="Q207" i="13"/>
  <c r="J207" i="13" s="1"/>
  <c r="H208" i="13"/>
  <c r="I208" i="13"/>
  <c r="P208" i="13"/>
  <c r="Q208" i="13"/>
  <c r="J208" i="13" s="1"/>
  <c r="H209" i="13"/>
  <c r="I209" i="13"/>
  <c r="P209" i="13"/>
  <c r="Q209" i="13"/>
  <c r="J209" i="13" s="1"/>
  <c r="H210" i="13"/>
  <c r="I210" i="13"/>
  <c r="P210" i="13"/>
  <c r="Q210" i="13"/>
  <c r="J210" i="13" s="1"/>
  <c r="H196" i="12"/>
  <c r="I196" i="12"/>
  <c r="P196" i="12"/>
  <c r="Q196" i="12"/>
  <c r="J196" i="12" s="1"/>
  <c r="H197" i="12"/>
  <c r="I197" i="12"/>
  <c r="P197" i="12"/>
  <c r="Q197" i="12"/>
  <c r="J197" i="12" s="1"/>
  <c r="H198" i="12"/>
  <c r="I198" i="12"/>
  <c r="P198" i="12"/>
  <c r="Q198" i="12"/>
  <c r="J198" i="12" s="1"/>
  <c r="H199" i="12"/>
  <c r="I199" i="12"/>
  <c r="P199" i="12"/>
  <c r="Q199" i="12"/>
  <c r="J199" i="12" s="1"/>
  <c r="H200" i="12"/>
  <c r="I200" i="12"/>
  <c r="P200" i="12"/>
  <c r="Q200" i="12"/>
  <c r="J200" i="12" s="1"/>
  <c r="H201" i="12"/>
  <c r="I201" i="12"/>
  <c r="P201" i="12"/>
  <c r="Q201" i="12"/>
  <c r="J201" i="12" s="1"/>
  <c r="H202" i="12"/>
  <c r="I202" i="12"/>
  <c r="P202" i="12"/>
  <c r="Q202" i="12"/>
  <c r="J202" i="12" s="1"/>
  <c r="H203" i="12"/>
  <c r="I203" i="12"/>
  <c r="P203" i="12"/>
  <c r="Q203" i="12"/>
  <c r="J203" i="12" s="1"/>
  <c r="H204" i="12"/>
  <c r="I204" i="12"/>
  <c r="P204" i="12"/>
  <c r="Q204" i="12"/>
  <c r="J204" i="12" s="1"/>
  <c r="H205" i="12"/>
  <c r="I205" i="12"/>
  <c r="P205" i="12"/>
  <c r="Q205" i="12"/>
  <c r="J205" i="12" s="1"/>
  <c r="H206" i="12"/>
  <c r="I206" i="12"/>
  <c r="P206" i="12"/>
  <c r="Q206" i="12"/>
  <c r="J206" i="12" s="1"/>
  <c r="H207" i="12"/>
  <c r="I207" i="12"/>
  <c r="P207" i="12"/>
  <c r="Q207" i="12"/>
  <c r="J207" i="12" s="1"/>
  <c r="H208" i="12"/>
  <c r="I208" i="12"/>
  <c r="P208" i="12"/>
  <c r="Q208" i="12"/>
  <c r="J208" i="12" s="1"/>
  <c r="H209" i="12"/>
  <c r="I209" i="12"/>
  <c r="P209" i="12"/>
  <c r="Q209" i="12"/>
  <c r="J209" i="12" s="1"/>
  <c r="H210" i="12"/>
  <c r="I210" i="12"/>
  <c r="P210" i="12"/>
  <c r="Q210" i="12"/>
  <c r="J210" i="12" s="1"/>
  <c r="H211" i="12"/>
  <c r="I211" i="12"/>
  <c r="P211" i="12"/>
  <c r="Q211" i="12"/>
  <c r="J211" i="12" s="1"/>
  <c r="H212" i="12"/>
  <c r="I212" i="12"/>
  <c r="P212" i="12"/>
  <c r="Q212" i="12"/>
  <c r="J212" i="12" s="1"/>
  <c r="H213" i="12"/>
  <c r="I213" i="12"/>
  <c r="P213" i="12"/>
  <c r="Q213" i="12"/>
  <c r="J213" i="12" s="1"/>
  <c r="H214" i="12"/>
  <c r="I214" i="12"/>
  <c r="P214" i="12"/>
  <c r="Q214" i="12"/>
  <c r="J214" i="12" s="1"/>
  <c r="H215" i="12"/>
  <c r="I215" i="12"/>
  <c r="P215" i="12"/>
  <c r="Q215" i="12"/>
  <c r="J215" i="12" s="1"/>
  <c r="H216" i="12"/>
  <c r="I216" i="12"/>
  <c r="P216" i="12"/>
  <c r="Q216" i="12"/>
  <c r="J216" i="12" s="1"/>
  <c r="H217" i="12"/>
  <c r="I217" i="12"/>
  <c r="P217" i="12"/>
  <c r="Q217" i="12"/>
  <c r="J217" i="12" s="1"/>
  <c r="H218" i="12"/>
  <c r="I218" i="12"/>
  <c r="P218" i="12"/>
  <c r="Q218" i="12"/>
  <c r="J218" i="12" s="1"/>
  <c r="H219" i="12"/>
  <c r="I219" i="12"/>
  <c r="P219" i="12"/>
  <c r="Q219" i="12"/>
  <c r="J219" i="12" s="1"/>
  <c r="H220" i="12"/>
  <c r="I220" i="12"/>
  <c r="P220" i="12"/>
  <c r="Q220" i="12"/>
  <c r="J220" i="12" s="1"/>
  <c r="H221" i="12"/>
  <c r="I221" i="12"/>
  <c r="P221" i="12"/>
  <c r="Q221" i="12"/>
  <c r="J221" i="12" s="1"/>
  <c r="H222" i="12"/>
  <c r="I222" i="12"/>
  <c r="P222" i="12"/>
  <c r="Q222" i="12"/>
  <c r="J222" i="12" s="1"/>
  <c r="H223" i="12"/>
  <c r="I223" i="12"/>
  <c r="P223" i="12"/>
  <c r="Q223" i="12"/>
  <c r="J223" i="12" s="1"/>
  <c r="H224" i="12"/>
  <c r="I224" i="12"/>
  <c r="P224" i="12"/>
  <c r="Q224" i="12"/>
  <c r="J224" i="12" s="1"/>
  <c r="H225" i="12"/>
  <c r="I225" i="12"/>
  <c r="P225" i="12"/>
  <c r="Q225" i="12"/>
  <c r="J225" i="12" s="1"/>
  <c r="H226" i="12"/>
  <c r="I226" i="12"/>
  <c r="P226" i="12"/>
  <c r="Q226" i="12"/>
  <c r="J226" i="12" s="1"/>
  <c r="H227" i="12"/>
  <c r="I227" i="12"/>
  <c r="P227" i="12"/>
  <c r="Q227" i="12"/>
  <c r="J227" i="12" s="1"/>
  <c r="H228" i="12"/>
  <c r="I228" i="12"/>
  <c r="P228" i="12"/>
  <c r="Q228" i="12"/>
  <c r="J228" i="12" s="1"/>
  <c r="H229" i="12"/>
  <c r="I229" i="12"/>
  <c r="P229" i="12"/>
  <c r="Q229" i="12"/>
  <c r="J229" i="12" s="1"/>
  <c r="H230" i="12"/>
  <c r="I230" i="12"/>
  <c r="P230" i="12"/>
  <c r="Q230" i="12"/>
  <c r="J230" i="12" s="1"/>
  <c r="H231" i="12"/>
  <c r="I231" i="12"/>
  <c r="P231" i="12"/>
  <c r="Q231" i="12"/>
  <c r="J231" i="12" s="1"/>
  <c r="H232" i="12"/>
  <c r="I232" i="12"/>
  <c r="P232" i="12"/>
  <c r="Q232" i="12"/>
  <c r="J232" i="12" s="1"/>
  <c r="H233" i="12"/>
  <c r="I233" i="12"/>
  <c r="P233" i="12"/>
  <c r="Q233" i="12"/>
  <c r="J233" i="12" s="1"/>
  <c r="H234" i="12"/>
  <c r="I234" i="12"/>
  <c r="P234" i="12"/>
  <c r="Q234" i="12"/>
  <c r="J234" i="12" s="1"/>
  <c r="H235" i="12"/>
  <c r="I235" i="12"/>
  <c r="P235" i="12"/>
  <c r="Q235" i="12"/>
  <c r="J235" i="12" s="1"/>
  <c r="H236" i="12"/>
  <c r="I236" i="12"/>
  <c r="P236" i="12"/>
  <c r="Q236" i="12"/>
  <c r="J236" i="12" s="1"/>
  <c r="H237" i="12"/>
  <c r="I237" i="12"/>
  <c r="P237" i="12"/>
  <c r="Q237" i="12"/>
  <c r="J237" i="12" s="1"/>
  <c r="H238" i="12"/>
  <c r="I238" i="12"/>
  <c r="P238" i="12"/>
  <c r="Q238" i="12"/>
  <c r="J238" i="12" s="1"/>
  <c r="H239" i="12"/>
  <c r="I239" i="12"/>
  <c r="P239" i="12"/>
  <c r="Q239" i="12"/>
  <c r="J239" i="12" s="1"/>
  <c r="H57" i="12"/>
  <c r="I57" i="12"/>
  <c r="P57" i="12"/>
  <c r="Q57" i="12"/>
  <c r="J57" i="12" s="1"/>
  <c r="H58" i="12"/>
  <c r="I58" i="12"/>
  <c r="P58" i="12"/>
  <c r="Q58" i="12"/>
  <c r="J58" i="12" s="1"/>
  <c r="H59" i="12"/>
  <c r="I59" i="12"/>
  <c r="P59" i="12"/>
  <c r="Q59" i="12"/>
  <c r="J59" i="12" s="1"/>
  <c r="H60" i="12"/>
  <c r="I60" i="12"/>
  <c r="P60" i="12"/>
  <c r="Q60" i="12"/>
  <c r="J60" i="12" s="1"/>
  <c r="H61" i="12"/>
  <c r="I61" i="12"/>
  <c r="P61" i="12"/>
  <c r="Q61" i="12"/>
  <c r="J61" i="12" s="1"/>
  <c r="H62" i="12"/>
  <c r="I62" i="12"/>
  <c r="P62" i="12"/>
  <c r="Q62" i="12"/>
  <c r="J62" i="12" s="1"/>
  <c r="H63" i="12"/>
  <c r="I63" i="12"/>
  <c r="P63" i="12"/>
  <c r="Q63" i="12"/>
  <c r="J63" i="12" s="1"/>
  <c r="H64" i="12"/>
  <c r="I64" i="12"/>
  <c r="P64" i="12"/>
  <c r="Q64" i="12"/>
  <c r="J64" i="12" s="1"/>
  <c r="H65" i="12"/>
  <c r="I65" i="12"/>
  <c r="P65" i="12"/>
  <c r="Q65" i="12"/>
  <c r="J65" i="12" s="1"/>
  <c r="H66" i="12"/>
  <c r="I66" i="12"/>
  <c r="P66" i="12"/>
  <c r="Q66" i="12"/>
  <c r="J66" i="12" s="1"/>
  <c r="H67" i="12"/>
  <c r="I67" i="12"/>
  <c r="P67" i="12"/>
  <c r="Q67" i="12"/>
  <c r="J67" i="12" s="1"/>
  <c r="H68" i="12"/>
  <c r="I68" i="12"/>
  <c r="P68" i="12"/>
  <c r="Q68" i="12"/>
  <c r="J68" i="12" s="1"/>
  <c r="H69" i="12"/>
  <c r="I69" i="12"/>
  <c r="P69" i="12"/>
  <c r="Q69" i="12"/>
  <c r="J69" i="12" s="1"/>
  <c r="H70" i="12"/>
  <c r="I70" i="12"/>
  <c r="P70" i="12"/>
  <c r="Q70" i="12"/>
  <c r="J70" i="12" s="1"/>
  <c r="H71" i="12"/>
  <c r="I71" i="12"/>
  <c r="P71" i="12"/>
  <c r="Q71" i="12"/>
  <c r="J71" i="12" s="1"/>
  <c r="H72" i="12"/>
  <c r="I72" i="12"/>
  <c r="P72" i="12"/>
  <c r="Q72" i="12"/>
  <c r="J72" i="12" s="1"/>
  <c r="H73" i="12"/>
  <c r="I73" i="12"/>
  <c r="P73" i="12"/>
  <c r="Q73" i="12"/>
  <c r="J73" i="12" s="1"/>
  <c r="H74" i="12"/>
  <c r="I74" i="12"/>
  <c r="P74" i="12"/>
  <c r="Q74" i="12"/>
  <c r="J74" i="12" s="1"/>
  <c r="H75" i="12"/>
  <c r="I75" i="12"/>
  <c r="P75" i="12"/>
  <c r="Q75" i="12"/>
  <c r="J75" i="12" s="1"/>
  <c r="H76" i="12"/>
  <c r="I76" i="12"/>
  <c r="P76" i="12"/>
  <c r="Q76" i="12"/>
  <c r="J76" i="12" s="1"/>
  <c r="H77" i="12"/>
  <c r="I77" i="12"/>
  <c r="P77" i="12"/>
  <c r="Q77" i="12"/>
  <c r="J77" i="12" s="1"/>
  <c r="H78" i="12"/>
  <c r="I78" i="12"/>
  <c r="P78" i="12"/>
  <c r="Q78" i="12"/>
  <c r="J78" i="12" s="1"/>
  <c r="H79" i="12"/>
  <c r="I79" i="12"/>
  <c r="P79" i="12"/>
  <c r="Q79" i="12"/>
  <c r="J79" i="12" s="1"/>
  <c r="H80" i="12"/>
  <c r="I80" i="12"/>
  <c r="P80" i="12"/>
  <c r="Q80" i="12"/>
  <c r="J80" i="12" s="1"/>
  <c r="H81" i="12"/>
  <c r="I81" i="12"/>
  <c r="P81" i="12"/>
  <c r="Q81" i="12"/>
  <c r="J81" i="12" s="1"/>
  <c r="H82" i="12"/>
  <c r="I82" i="12"/>
  <c r="P82" i="12"/>
  <c r="Q82" i="12"/>
  <c r="J82" i="12" s="1"/>
  <c r="H83" i="12"/>
  <c r="I83" i="12"/>
  <c r="P83" i="12"/>
  <c r="Q83" i="12"/>
  <c r="J83" i="12" s="1"/>
  <c r="H84" i="12"/>
  <c r="I84" i="12"/>
  <c r="P84" i="12"/>
  <c r="Q84" i="12"/>
  <c r="J84" i="12" s="1"/>
  <c r="H85" i="12"/>
  <c r="I85" i="12"/>
  <c r="P85" i="12"/>
  <c r="Q85" i="12"/>
  <c r="J85" i="12" s="1"/>
  <c r="H86" i="12"/>
  <c r="I86" i="12"/>
  <c r="P86" i="12"/>
  <c r="Q86" i="12"/>
  <c r="J86" i="12" s="1"/>
  <c r="H87" i="12"/>
  <c r="I87" i="12"/>
  <c r="P87" i="12"/>
  <c r="Q87" i="12"/>
  <c r="J87" i="12" s="1"/>
  <c r="H88" i="12"/>
  <c r="I88" i="12"/>
  <c r="P88" i="12"/>
  <c r="Q88" i="12"/>
  <c r="J88" i="12" s="1"/>
  <c r="H89" i="12"/>
  <c r="I89" i="12"/>
  <c r="P89" i="12"/>
  <c r="Q89" i="12"/>
  <c r="J89" i="12" s="1"/>
  <c r="H90" i="12"/>
  <c r="I90" i="12"/>
  <c r="P90" i="12"/>
  <c r="Q90" i="12"/>
  <c r="J90" i="12" s="1"/>
  <c r="H91" i="12"/>
  <c r="I91" i="12"/>
  <c r="P91" i="12"/>
  <c r="Q91" i="12"/>
  <c r="J91" i="12" s="1"/>
  <c r="H92" i="12"/>
  <c r="I92" i="12"/>
  <c r="P92" i="12"/>
  <c r="Q92" i="12"/>
  <c r="J92" i="12" s="1"/>
  <c r="H93" i="12"/>
  <c r="I93" i="12"/>
  <c r="P93" i="12"/>
  <c r="Q93" i="12"/>
  <c r="J93" i="12" s="1"/>
  <c r="H94" i="12"/>
  <c r="I94" i="12"/>
  <c r="P94" i="12"/>
  <c r="Q94" i="12"/>
  <c r="J94" i="12" s="1"/>
  <c r="H95" i="12"/>
  <c r="I95" i="12"/>
  <c r="P95" i="12"/>
  <c r="Q95" i="12"/>
  <c r="J95" i="12" s="1"/>
  <c r="H96" i="12"/>
  <c r="I96" i="12"/>
  <c r="P96" i="12"/>
  <c r="Q96" i="12"/>
  <c r="J96" i="12" s="1"/>
  <c r="H97" i="12"/>
  <c r="I97" i="12"/>
  <c r="P97" i="12"/>
  <c r="Q97" i="12"/>
  <c r="J97" i="12" s="1"/>
  <c r="H98" i="12"/>
  <c r="I98" i="12"/>
  <c r="P98" i="12"/>
  <c r="Q98" i="12"/>
  <c r="J98" i="12" s="1"/>
  <c r="H99" i="12"/>
  <c r="I99" i="12"/>
  <c r="P99" i="12"/>
  <c r="Q99" i="12"/>
  <c r="J99" i="12" s="1"/>
  <c r="H100" i="12"/>
  <c r="I100" i="12"/>
  <c r="P100" i="12"/>
  <c r="Q100" i="12"/>
  <c r="J100" i="12" s="1"/>
  <c r="H101" i="12"/>
  <c r="I101" i="12"/>
  <c r="P101" i="12"/>
  <c r="Q101" i="12"/>
  <c r="J101" i="12" s="1"/>
  <c r="H102" i="12"/>
  <c r="I102" i="12"/>
  <c r="P102" i="12"/>
  <c r="Q102" i="12"/>
  <c r="J102" i="12" s="1"/>
  <c r="H103" i="12"/>
  <c r="I103" i="12"/>
  <c r="P103" i="12"/>
  <c r="Q103" i="12"/>
  <c r="J103" i="12" s="1"/>
  <c r="H104" i="12"/>
  <c r="I104" i="12"/>
  <c r="P104" i="12"/>
  <c r="Q104" i="12"/>
  <c r="J104" i="12" s="1"/>
  <c r="H105" i="12"/>
  <c r="I105" i="12"/>
  <c r="P105" i="12"/>
  <c r="Q105" i="12"/>
  <c r="J105" i="12" s="1"/>
  <c r="H106" i="12"/>
  <c r="I106" i="12"/>
  <c r="P106" i="12"/>
  <c r="Q106" i="12"/>
  <c r="J106" i="12" s="1"/>
  <c r="H107" i="12"/>
  <c r="I107" i="12"/>
  <c r="P107" i="12"/>
  <c r="Q107" i="12"/>
  <c r="J107" i="12" s="1"/>
  <c r="H108" i="12"/>
  <c r="I108" i="12"/>
  <c r="P108" i="12"/>
  <c r="Q108" i="12"/>
  <c r="J108" i="12" s="1"/>
  <c r="H109" i="12"/>
  <c r="I109" i="12"/>
  <c r="P109" i="12"/>
  <c r="Q109" i="12"/>
  <c r="J109" i="12" s="1"/>
  <c r="H110" i="12"/>
  <c r="I110" i="12"/>
  <c r="P110" i="12"/>
  <c r="Q110" i="12"/>
  <c r="J110" i="12" s="1"/>
  <c r="H111" i="12"/>
  <c r="I111" i="12"/>
  <c r="P111" i="12"/>
  <c r="Q111" i="12"/>
  <c r="J111" i="12" s="1"/>
  <c r="H112" i="12"/>
  <c r="I112" i="12"/>
  <c r="P112" i="12"/>
  <c r="Q112" i="12"/>
  <c r="J112" i="12" s="1"/>
  <c r="H113" i="12"/>
  <c r="I113" i="12"/>
  <c r="P113" i="12"/>
  <c r="Q113" i="12"/>
  <c r="J113" i="12" s="1"/>
  <c r="H114" i="12"/>
  <c r="I114" i="12"/>
  <c r="P114" i="12"/>
  <c r="Q114" i="12"/>
  <c r="J114" i="12" s="1"/>
  <c r="H115" i="12"/>
  <c r="I115" i="12"/>
  <c r="P115" i="12"/>
  <c r="Q115" i="12"/>
  <c r="J115" i="12" s="1"/>
  <c r="H116" i="12"/>
  <c r="I116" i="12"/>
  <c r="P116" i="12"/>
  <c r="Q116" i="12"/>
  <c r="J116" i="12" s="1"/>
  <c r="H117" i="12"/>
  <c r="I117" i="12"/>
  <c r="P117" i="12"/>
  <c r="Q117" i="12"/>
  <c r="J117" i="12" s="1"/>
  <c r="H118" i="12"/>
  <c r="I118" i="12"/>
  <c r="P118" i="12"/>
  <c r="Q118" i="12"/>
  <c r="J118" i="12" s="1"/>
  <c r="H119" i="12"/>
  <c r="I119" i="12"/>
  <c r="P119" i="12"/>
  <c r="Q119" i="12"/>
  <c r="J119" i="12" s="1"/>
  <c r="H120" i="12"/>
  <c r="I120" i="12"/>
  <c r="P120" i="12"/>
  <c r="Q120" i="12"/>
  <c r="J120" i="12" s="1"/>
  <c r="H121" i="12"/>
  <c r="I121" i="12"/>
  <c r="P121" i="12"/>
  <c r="Q121" i="12"/>
  <c r="J121" i="12" s="1"/>
  <c r="H122" i="12"/>
  <c r="I122" i="12"/>
  <c r="P122" i="12"/>
  <c r="Q122" i="12"/>
  <c r="J122" i="12" s="1"/>
  <c r="H123" i="12"/>
  <c r="I123" i="12"/>
  <c r="P123" i="12"/>
  <c r="Q123" i="12"/>
  <c r="J123" i="12" s="1"/>
  <c r="H124" i="12"/>
  <c r="I124" i="12"/>
  <c r="P124" i="12"/>
  <c r="Q124" i="12"/>
  <c r="J124" i="12" s="1"/>
  <c r="H125" i="12"/>
  <c r="I125" i="12"/>
  <c r="P125" i="12"/>
  <c r="Q125" i="12"/>
  <c r="J125" i="12" s="1"/>
  <c r="H126" i="12"/>
  <c r="I126" i="12"/>
  <c r="P126" i="12"/>
  <c r="Q126" i="12"/>
  <c r="J126" i="12" s="1"/>
  <c r="H127" i="12"/>
  <c r="I127" i="12"/>
  <c r="P127" i="12"/>
  <c r="Q127" i="12"/>
  <c r="J127" i="12" s="1"/>
  <c r="H128" i="12"/>
  <c r="I128" i="12"/>
  <c r="P128" i="12"/>
  <c r="Q128" i="12"/>
  <c r="J128" i="12" s="1"/>
  <c r="H129" i="12"/>
  <c r="I129" i="12"/>
  <c r="P129" i="12"/>
  <c r="Q129" i="12"/>
  <c r="J129" i="12" s="1"/>
  <c r="H130" i="12"/>
  <c r="I130" i="12"/>
  <c r="P130" i="12"/>
  <c r="Q130" i="12"/>
  <c r="J130" i="12" s="1"/>
  <c r="H131" i="12"/>
  <c r="I131" i="12"/>
  <c r="P131" i="12"/>
  <c r="Q131" i="12"/>
  <c r="J131" i="12" s="1"/>
  <c r="H132" i="12"/>
  <c r="I132" i="12"/>
  <c r="P132" i="12"/>
  <c r="Q132" i="12"/>
  <c r="J132" i="12" s="1"/>
  <c r="H133" i="12"/>
  <c r="I133" i="12"/>
  <c r="P133" i="12"/>
  <c r="Q133" i="12"/>
  <c r="J133" i="12" s="1"/>
  <c r="H134" i="12"/>
  <c r="I134" i="12"/>
  <c r="P134" i="12"/>
  <c r="Q134" i="12"/>
  <c r="J134" i="12" s="1"/>
  <c r="H135" i="12"/>
  <c r="I135" i="12"/>
  <c r="P135" i="12"/>
  <c r="Q135" i="12"/>
  <c r="J135" i="12" s="1"/>
  <c r="H136" i="12"/>
  <c r="I136" i="12"/>
  <c r="P136" i="12"/>
  <c r="Q136" i="12"/>
  <c r="J136" i="12" s="1"/>
  <c r="H137" i="12"/>
  <c r="I137" i="12"/>
  <c r="P137" i="12"/>
  <c r="Q137" i="12"/>
  <c r="J137" i="12" s="1"/>
  <c r="H138" i="12"/>
  <c r="I138" i="12"/>
  <c r="P138" i="12"/>
  <c r="Q138" i="12"/>
  <c r="J138" i="12" s="1"/>
  <c r="H139" i="12"/>
  <c r="I139" i="12"/>
  <c r="P139" i="12"/>
  <c r="Q139" i="12"/>
  <c r="J139" i="12" s="1"/>
  <c r="H140" i="12"/>
  <c r="I140" i="12"/>
  <c r="P140" i="12"/>
  <c r="Q140" i="12"/>
  <c r="J140" i="12" s="1"/>
  <c r="H141" i="12"/>
  <c r="I141" i="12"/>
  <c r="P141" i="12"/>
  <c r="Q141" i="12"/>
  <c r="J141" i="12" s="1"/>
  <c r="H142" i="12"/>
  <c r="I142" i="12"/>
  <c r="P142" i="12"/>
  <c r="Q142" i="12"/>
  <c r="J142" i="12" s="1"/>
  <c r="H143" i="12"/>
  <c r="I143" i="12"/>
  <c r="P143" i="12"/>
  <c r="Q143" i="12"/>
  <c r="J143" i="12" s="1"/>
  <c r="H144" i="12"/>
  <c r="I144" i="12"/>
  <c r="P144" i="12"/>
  <c r="Q144" i="12"/>
  <c r="J144" i="12" s="1"/>
  <c r="H145" i="12"/>
  <c r="I145" i="12"/>
  <c r="P145" i="12"/>
  <c r="Q145" i="12"/>
  <c r="J145" i="12" s="1"/>
  <c r="H146" i="12"/>
  <c r="I146" i="12"/>
  <c r="P146" i="12"/>
  <c r="Q146" i="12"/>
  <c r="J146" i="12" s="1"/>
  <c r="H147" i="12"/>
  <c r="I147" i="12"/>
  <c r="P147" i="12"/>
  <c r="Q147" i="12"/>
  <c r="J147" i="12" s="1"/>
  <c r="H148" i="12"/>
  <c r="I148" i="12"/>
  <c r="P148" i="12"/>
  <c r="Q148" i="12"/>
  <c r="J148" i="12" s="1"/>
  <c r="H149" i="12"/>
  <c r="I149" i="12"/>
  <c r="P149" i="12"/>
  <c r="Q149" i="12"/>
  <c r="J149" i="12" s="1"/>
  <c r="H150" i="12"/>
  <c r="I150" i="12"/>
  <c r="P150" i="12"/>
  <c r="Q150" i="12"/>
  <c r="J150" i="12" s="1"/>
  <c r="H151" i="12"/>
  <c r="I151" i="12"/>
  <c r="P151" i="12"/>
  <c r="Q151" i="12"/>
  <c r="J151" i="12" s="1"/>
  <c r="H152" i="12"/>
  <c r="I152" i="12"/>
  <c r="P152" i="12"/>
  <c r="Q152" i="12"/>
  <c r="J152" i="12" s="1"/>
  <c r="H153" i="12"/>
  <c r="I153" i="12"/>
  <c r="P153" i="12"/>
  <c r="Q153" i="12"/>
  <c r="J153" i="12" s="1"/>
  <c r="H154" i="12"/>
  <c r="I154" i="12"/>
  <c r="P154" i="12"/>
  <c r="Q154" i="12"/>
  <c r="J154" i="12" s="1"/>
  <c r="H155" i="12"/>
  <c r="I155" i="12"/>
  <c r="P155" i="12"/>
  <c r="Q155" i="12"/>
  <c r="J155" i="12" s="1"/>
  <c r="H156" i="12"/>
  <c r="I156" i="12"/>
  <c r="P156" i="12"/>
  <c r="Q156" i="12"/>
  <c r="J156" i="12" s="1"/>
  <c r="H157" i="12"/>
  <c r="I157" i="12"/>
  <c r="P157" i="12"/>
  <c r="Q157" i="12"/>
  <c r="J157" i="12" s="1"/>
  <c r="H158" i="12"/>
  <c r="I158" i="12"/>
  <c r="P158" i="12"/>
  <c r="Q158" i="12"/>
  <c r="J158" i="12" s="1"/>
  <c r="H159" i="12"/>
  <c r="I159" i="12"/>
  <c r="P159" i="12"/>
  <c r="Q159" i="12"/>
  <c r="J159" i="12" s="1"/>
  <c r="H160" i="12"/>
  <c r="I160" i="12"/>
  <c r="P160" i="12"/>
  <c r="Q160" i="12"/>
  <c r="J160" i="12" s="1"/>
  <c r="H161" i="12"/>
  <c r="I161" i="12"/>
  <c r="P161" i="12"/>
  <c r="Q161" i="12"/>
  <c r="J161" i="12" s="1"/>
  <c r="H162" i="12"/>
  <c r="I162" i="12"/>
  <c r="P162" i="12"/>
  <c r="Q162" i="12"/>
  <c r="J162" i="12" s="1"/>
  <c r="H163" i="12"/>
  <c r="I163" i="12"/>
  <c r="P163" i="12"/>
  <c r="Q163" i="12"/>
  <c r="J163" i="12" s="1"/>
  <c r="H164" i="12"/>
  <c r="I164" i="12"/>
  <c r="P164" i="12"/>
  <c r="Q164" i="12"/>
  <c r="J164" i="12" s="1"/>
  <c r="H165" i="12"/>
  <c r="I165" i="12"/>
  <c r="P165" i="12"/>
  <c r="Q165" i="12"/>
  <c r="J165" i="12" s="1"/>
  <c r="H166" i="12"/>
  <c r="I166" i="12"/>
  <c r="P166" i="12"/>
  <c r="Q166" i="12"/>
  <c r="J166" i="12" s="1"/>
  <c r="H167" i="12"/>
  <c r="I167" i="12"/>
  <c r="P167" i="12"/>
  <c r="Q167" i="12"/>
  <c r="J167" i="12" s="1"/>
  <c r="H168" i="12"/>
  <c r="I168" i="12"/>
  <c r="P168" i="12"/>
  <c r="Q168" i="12"/>
  <c r="J168" i="12" s="1"/>
  <c r="H169" i="12"/>
  <c r="I169" i="12"/>
  <c r="P169" i="12"/>
  <c r="Q169" i="12"/>
  <c r="J169" i="12" s="1"/>
  <c r="H170" i="12"/>
  <c r="I170" i="12"/>
  <c r="P170" i="12"/>
  <c r="Q170" i="12"/>
  <c r="J170" i="12" s="1"/>
  <c r="H171" i="12"/>
  <c r="I171" i="12"/>
  <c r="P171" i="12"/>
  <c r="Q171" i="12"/>
  <c r="J171" i="12" s="1"/>
  <c r="H172" i="12"/>
  <c r="I172" i="12"/>
  <c r="P172" i="12"/>
  <c r="Q172" i="12"/>
  <c r="J172" i="12" s="1"/>
  <c r="H173" i="12"/>
  <c r="I173" i="12"/>
  <c r="P173" i="12"/>
  <c r="Q173" i="12"/>
  <c r="J173" i="12" s="1"/>
  <c r="H174" i="12"/>
  <c r="I174" i="12"/>
  <c r="P174" i="12"/>
  <c r="Q174" i="12"/>
  <c r="J174" i="12" s="1"/>
  <c r="H175" i="12"/>
  <c r="I175" i="12"/>
  <c r="P175" i="12"/>
  <c r="Q175" i="12"/>
  <c r="J175" i="12" s="1"/>
  <c r="H176" i="12"/>
  <c r="I176" i="12"/>
  <c r="P176" i="12"/>
  <c r="Q176" i="12"/>
  <c r="J176" i="12" s="1"/>
  <c r="H177" i="12"/>
  <c r="I177" i="12"/>
  <c r="P177" i="12"/>
  <c r="Q177" i="12"/>
  <c r="J177" i="12" s="1"/>
  <c r="H178" i="12"/>
  <c r="I178" i="12"/>
  <c r="P178" i="12"/>
  <c r="Q178" i="12"/>
  <c r="J178" i="12" s="1"/>
  <c r="H179" i="12"/>
  <c r="I179" i="12"/>
  <c r="P179" i="12"/>
  <c r="Q179" i="12"/>
  <c r="J179" i="12" s="1"/>
  <c r="H180" i="12"/>
  <c r="I180" i="12"/>
  <c r="P180" i="12"/>
  <c r="Q180" i="12"/>
  <c r="J180" i="12" s="1"/>
  <c r="H181" i="12"/>
  <c r="I181" i="12"/>
  <c r="P181" i="12"/>
  <c r="Q181" i="12"/>
  <c r="J181" i="12" s="1"/>
  <c r="H182" i="12"/>
  <c r="I182" i="12"/>
  <c r="P182" i="12"/>
  <c r="Q182" i="12"/>
  <c r="J182" i="12" s="1"/>
  <c r="H183" i="12"/>
  <c r="I183" i="12"/>
  <c r="P183" i="12"/>
  <c r="Q183" i="12"/>
  <c r="J183" i="12" s="1"/>
  <c r="H184" i="12"/>
  <c r="I184" i="12"/>
  <c r="P184" i="12"/>
  <c r="Q184" i="12"/>
  <c r="J184" i="12" s="1"/>
  <c r="H185" i="12"/>
  <c r="I185" i="12"/>
  <c r="P185" i="12"/>
  <c r="Q185" i="12"/>
  <c r="J185" i="12" s="1"/>
  <c r="H186" i="12"/>
  <c r="I186" i="12"/>
  <c r="P186" i="12"/>
  <c r="Q186" i="12"/>
  <c r="J186" i="12" s="1"/>
  <c r="H187" i="12"/>
  <c r="I187" i="12"/>
  <c r="P187" i="12"/>
  <c r="Q187" i="12"/>
  <c r="J187" i="12" s="1"/>
  <c r="H188" i="12"/>
  <c r="I188" i="12"/>
  <c r="P188" i="12"/>
  <c r="Q188" i="12"/>
  <c r="J188" i="12" s="1"/>
  <c r="H189" i="12"/>
  <c r="I189" i="12"/>
  <c r="P189" i="12"/>
  <c r="Q189" i="12"/>
  <c r="J189" i="12" s="1"/>
  <c r="H190" i="12"/>
  <c r="I190" i="12"/>
  <c r="P190" i="12"/>
  <c r="Q190" i="12"/>
  <c r="J190" i="12" s="1"/>
  <c r="H191" i="12"/>
  <c r="I191" i="12"/>
  <c r="P191" i="12"/>
  <c r="Q191" i="12"/>
  <c r="J191" i="12" s="1"/>
  <c r="H192" i="12"/>
  <c r="I192" i="12"/>
  <c r="P192" i="12"/>
  <c r="Q192" i="12"/>
  <c r="J192" i="12" s="1"/>
  <c r="H193" i="12"/>
  <c r="I193" i="12"/>
  <c r="P193" i="12"/>
  <c r="Q193" i="12"/>
  <c r="J193" i="12" s="1"/>
  <c r="H194" i="12"/>
  <c r="I194" i="12"/>
  <c r="P194" i="12"/>
  <c r="Q194" i="12"/>
  <c r="J194" i="12" s="1"/>
  <c r="H195" i="12"/>
  <c r="I195" i="12"/>
  <c r="P195" i="12"/>
  <c r="Q195" i="12"/>
  <c r="J195" i="12" s="1"/>
  <c r="E271" i="12"/>
  <c r="H66" i="8"/>
  <c r="I66" i="8"/>
  <c r="P66" i="8"/>
  <c r="Q66" i="8"/>
  <c r="J66" i="8" s="1"/>
  <c r="H67" i="8"/>
  <c r="I67" i="8"/>
  <c r="P67" i="8"/>
  <c r="Q67" i="8"/>
  <c r="J67" i="8" s="1"/>
  <c r="H68" i="8"/>
  <c r="I68" i="8"/>
  <c r="P68" i="8"/>
  <c r="Q68" i="8"/>
  <c r="J68" i="8" s="1"/>
  <c r="H69" i="8"/>
  <c r="I69" i="8"/>
  <c r="P69" i="8"/>
  <c r="Q69" i="8"/>
  <c r="J69" i="8" s="1"/>
  <c r="H70" i="8"/>
  <c r="I70" i="8"/>
  <c r="P70" i="8"/>
  <c r="Q70" i="8"/>
  <c r="J70" i="8" s="1"/>
  <c r="H71" i="8"/>
  <c r="I71" i="8"/>
  <c r="P71" i="8"/>
  <c r="Q71" i="8"/>
  <c r="J71" i="8" s="1"/>
  <c r="H72" i="8"/>
  <c r="I72" i="8"/>
  <c r="P72" i="8"/>
  <c r="Q72" i="8"/>
  <c r="J72" i="8" s="1"/>
  <c r="H73" i="8"/>
  <c r="I73" i="8"/>
  <c r="P73" i="8"/>
  <c r="Q73" i="8"/>
  <c r="J73" i="8" s="1"/>
  <c r="H74" i="8"/>
  <c r="I74" i="8"/>
  <c r="P74" i="8"/>
  <c r="Q74" i="8"/>
  <c r="J74" i="8" s="1"/>
  <c r="H75" i="8"/>
  <c r="I75" i="8"/>
  <c r="P75" i="8"/>
  <c r="Q75" i="8"/>
  <c r="J75" i="8" s="1"/>
  <c r="H76" i="8"/>
  <c r="I76" i="8"/>
  <c r="P76" i="8"/>
  <c r="Q76" i="8"/>
  <c r="J76" i="8" s="1"/>
  <c r="H77" i="8"/>
  <c r="I77" i="8"/>
  <c r="P77" i="8"/>
  <c r="Q77" i="8"/>
  <c r="J77" i="8" s="1"/>
  <c r="H78" i="8"/>
  <c r="I78" i="8"/>
  <c r="P78" i="8"/>
  <c r="Q78" i="8"/>
  <c r="J78" i="8" s="1"/>
  <c r="H79" i="8"/>
  <c r="I79" i="8"/>
  <c r="P79" i="8"/>
  <c r="Q79" i="8"/>
  <c r="J79" i="8" s="1"/>
  <c r="H80" i="8"/>
  <c r="I80" i="8"/>
  <c r="P80" i="8"/>
  <c r="Q80" i="8"/>
  <c r="J80" i="8" s="1"/>
  <c r="H81" i="8"/>
  <c r="I81" i="8"/>
  <c r="P81" i="8"/>
  <c r="Q81" i="8"/>
  <c r="J81" i="8" s="1"/>
  <c r="H82" i="8"/>
  <c r="I82" i="8"/>
  <c r="P82" i="8"/>
  <c r="Q82" i="8"/>
  <c r="J82" i="8" s="1"/>
  <c r="H83" i="8"/>
  <c r="I83" i="8"/>
  <c r="P83" i="8"/>
  <c r="Q83" i="8"/>
  <c r="J83" i="8" s="1"/>
  <c r="H84" i="8"/>
  <c r="I84" i="8"/>
  <c r="P84" i="8"/>
  <c r="Q84" i="8"/>
  <c r="J84" i="8" s="1"/>
  <c r="H85" i="8"/>
  <c r="I85" i="8"/>
  <c r="P85" i="8"/>
  <c r="Q85" i="8"/>
  <c r="J85" i="8" s="1"/>
  <c r="H86" i="8"/>
  <c r="I86" i="8"/>
  <c r="P86" i="8"/>
  <c r="Q86" i="8"/>
  <c r="J86" i="8" s="1"/>
  <c r="H87" i="8"/>
  <c r="I87" i="8"/>
  <c r="P87" i="8"/>
  <c r="Q87" i="8"/>
  <c r="J87" i="8" s="1"/>
  <c r="H88" i="8"/>
  <c r="I88" i="8"/>
  <c r="P88" i="8"/>
  <c r="Q88" i="8"/>
  <c r="J88" i="8" s="1"/>
  <c r="H89" i="8"/>
  <c r="I89" i="8"/>
  <c r="P89" i="8"/>
  <c r="Q89" i="8"/>
  <c r="J89" i="8" s="1"/>
  <c r="H90" i="8"/>
  <c r="I90" i="8"/>
  <c r="P90" i="8"/>
  <c r="Q90" i="8"/>
  <c r="J90" i="8" s="1"/>
  <c r="H91" i="8"/>
  <c r="I91" i="8"/>
  <c r="P91" i="8"/>
  <c r="Q91" i="8"/>
  <c r="J91" i="8" s="1"/>
  <c r="H92" i="8"/>
  <c r="I92" i="8"/>
  <c r="P92" i="8"/>
  <c r="Q92" i="8"/>
  <c r="J92" i="8" s="1"/>
  <c r="H93" i="8"/>
  <c r="I93" i="8"/>
  <c r="P93" i="8"/>
  <c r="Q93" i="8"/>
  <c r="J93" i="8" s="1"/>
  <c r="H94" i="8"/>
  <c r="I94" i="8"/>
  <c r="P94" i="8"/>
  <c r="Q94" i="8"/>
  <c r="J94" i="8" s="1"/>
  <c r="H95" i="8"/>
  <c r="I95" i="8"/>
  <c r="P95" i="8"/>
  <c r="Q95" i="8"/>
  <c r="J95" i="8" s="1"/>
  <c r="H96" i="8"/>
  <c r="I96" i="8"/>
  <c r="P96" i="8"/>
  <c r="Q96" i="8"/>
  <c r="J96" i="8" s="1"/>
  <c r="H97" i="8"/>
  <c r="I97" i="8"/>
  <c r="P97" i="8"/>
  <c r="Q97" i="8"/>
  <c r="J97" i="8" s="1"/>
  <c r="H98" i="8"/>
  <c r="I98" i="8"/>
  <c r="P98" i="8"/>
  <c r="Q98" i="8"/>
  <c r="J98" i="8" s="1"/>
  <c r="H99" i="8"/>
  <c r="I99" i="8"/>
  <c r="P99" i="8"/>
  <c r="Q99" i="8"/>
  <c r="J99" i="8" s="1"/>
  <c r="H100" i="8"/>
  <c r="I100" i="8"/>
  <c r="P100" i="8"/>
  <c r="Q100" i="8"/>
  <c r="J100" i="8" s="1"/>
  <c r="H101" i="8"/>
  <c r="I101" i="8"/>
  <c r="P101" i="8"/>
  <c r="Q101" i="8"/>
  <c r="J101" i="8" s="1"/>
  <c r="H102" i="8"/>
  <c r="I102" i="8"/>
  <c r="P102" i="8"/>
  <c r="Q102" i="8"/>
  <c r="J102" i="8" s="1"/>
  <c r="H103" i="8"/>
  <c r="I103" i="8"/>
  <c r="P103" i="8"/>
  <c r="Q103" i="8"/>
  <c r="J103" i="8" s="1"/>
  <c r="H104" i="8"/>
  <c r="I104" i="8"/>
  <c r="P104" i="8"/>
  <c r="Q104" i="8"/>
  <c r="J104" i="8" s="1"/>
  <c r="H105" i="8"/>
  <c r="I105" i="8"/>
  <c r="P105" i="8"/>
  <c r="Q105" i="8"/>
  <c r="J105" i="8" s="1"/>
  <c r="H106" i="8"/>
  <c r="I106" i="8"/>
  <c r="P106" i="8"/>
  <c r="Q106" i="8"/>
  <c r="J106" i="8" s="1"/>
  <c r="H107" i="8"/>
  <c r="I107" i="8"/>
  <c r="P107" i="8"/>
  <c r="Q107" i="8"/>
  <c r="J107" i="8" s="1"/>
  <c r="H108" i="8"/>
  <c r="I108" i="8"/>
  <c r="P108" i="8"/>
  <c r="Q108" i="8"/>
  <c r="J108" i="8" s="1"/>
  <c r="H109" i="8"/>
  <c r="I109" i="8"/>
  <c r="P109" i="8"/>
  <c r="Q109" i="8"/>
  <c r="J109" i="8" s="1"/>
  <c r="H110" i="8"/>
  <c r="I110" i="8"/>
  <c r="P110" i="8"/>
  <c r="Q110" i="8"/>
  <c r="J110" i="8" s="1"/>
  <c r="H111" i="8"/>
  <c r="I111" i="8"/>
  <c r="P111" i="8"/>
  <c r="Q111" i="8"/>
  <c r="J111" i="8" s="1"/>
  <c r="H112" i="8"/>
  <c r="I112" i="8"/>
  <c r="P112" i="8"/>
  <c r="Q112" i="8"/>
  <c r="J112" i="8" s="1"/>
  <c r="H113" i="8"/>
  <c r="I113" i="8"/>
  <c r="P113" i="8"/>
  <c r="Q113" i="8"/>
  <c r="J113" i="8" s="1"/>
  <c r="H114" i="8"/>
  <c r="I114" i="8"/>
  <c r="P114" i="8"/>
  <c r="Q114" i="8"/>
  <c r="J114" i="8" s="1"/>
  <c r="H115" i="8"/>
  <c r="I115" i="8"/>
  <c r="P115" i="8"/>
  <c r="Q115" i="8"/>
  <c r="J115" i="8" s="1"/>
  <c r="H116" i="8"/>
  <c r="I116" i="8"/>
  <c r="P116" i="8"/>
  <c r="Q116" i="8"/>
  <c r="J116" i="8" s="1"/>
  <c r="H117" i="8"/>
  <c r="I117" i="8"/>
  <c r="P117" i="8"/>
  <c r="Q117" i="8"/>
  <c r="J117" i="8" s="1"/>
  <c r="H118" i="8"/>
  <c r="I118" i="8"/>
  <c r="P118" i="8"/>
  <c r="Q118" i="8"/>
  <c r="J118" i="8" s="1"/>
  <c r="H119" i="8"/>
  <c r="I119" i="8"/>
  <c r="P119" i="8"/>
  <c r="Q119" i="8"/>
  <c r="J119" i="8" s="1"/>
  <c r="H120" i="8"/>
  <c r="I120" i="8"/>
  <c r="P120" i="8"/>
  <c r="Q120" i="8"/>
  <c r="J120" i="8" s="1"/>
  <c r="H121" i="8"/>
  <c r="I121" i="8"/>
  <c r="P121" i="8"/>
  <c r="Q121" i="8"/>
  <c r="J121" i="8" s="1"/>
  <c r="H122" i="8"/>
  <c r="I122" i="8"/>
  <c r="P122" i="8"/>
  <c r="Q122" i="8"/>
  <c r="J122" i="8" s="1"/>
  <c r="H123" i="8"/>
  <c r="I123" i="8"/>
  <c r="P123" i="8"/>
  <c r="Q123" i="8"/>
  <c r="J123" i="8" s="1"/>
  <c r="H124" i="8"/>
  <c r="I124" i="8"/>
  <c r="P124" i="8"/>
  <c r="Q124" i="8"/>
  <c r="J124" i="8" s="1"/>
  <c r="H125" i="8"/>
  <c r="I125" i="8"/>
  <c r="P125" i="8"/>
  <c r="Q125" i="8"/>
  <c r="J125" i="8" s="1"/>
  <c r="H126" i="8"/>
  <c r="I126" i="8"/>
  <c r="P126" i="8"/>
  <c r="Q126" i="8"/>
  <c r="J126" i="8" s="1"/>
  <c r="H127" i="8"/>
  <c r="I127" i="8"/>
  <c r="P127" i="8"/>
  <c r="Q127" i="8"/>
  <c r="J127" i="8" s="1"/>
  <c r="H128" i="8"/>
  <c r="I128" i="8"/>
  <c r="P128" i="8"/>
  <c r="Q128" i="8"/>
  <c r="J128" i="8" s="1"/>
  <c r="H129" i="8"/>
  <c r="I129" i="8"/>
  <c r="P129" i="8"/>
  <c r="Q129" i="8"/>
  <c r="J129" i="8" s="1"/>
  <c r="H130" i="8"/>
  <c r="I130" i="8"/>
  <c r="P130" i="8"/>
  <c r="Q130" i="8"/>
  <c r="J130" i="8" s="1"/>
  <c r="H131" i="8"/>
  <c r="I131" i="8"/>
  <c r="P131" i="8"/>
  <c r="Q131" i="8"/>
  <c r="J131" i="8" s="1"/>
  <c r="H132" i="8"/>
  <c r="I132" i="8"/>
  <c r="P132" i="8"/>
  <c r="Q132" i="8"/>
  <c r="J132" i="8" s="1"/>
  <c r="H133" i="8"/>
  <c r="I133" i="8"/>
  <c r="P133" i="8"/>
  <c r="Q133" i="8"/>
  <c r="J133" i="8" s="1"/>
  <c r="H134" i="8"/>
  <c r="I134" i="8"/>
  <c r="P134" i="8"/>
  <c r="Q134" i="8"/>
  <c r="J134" i="8" s="1"/>
  <c r="H135" i="8"/>
  <c r="I135" i="8"/>
  <c r="P135" i="8"/>
  <c r="Q135" i="8"/>
  <c r="J135" i="8" s="1"/>
  <c r="H136" i="8"/>
  <c r="I136" i="8"/>
  <c r="P136" i="8"/>
  <c r="Q136" i="8"/>
  <c r="J136" i="8" s="1"/>
  <c r="H137" i="8"/>
  <c r="I137" i="8"/>
  <c r="P137" i="8"/>
  <c r="Q137" i="8"/>
  <c r="J137" i="8" s="1"/>
  <c r="H138" i="8"/>
  <c r="I138" i="8"/>
  <c r="P138" i="8"/>
  <c r="Q138" i="8"/>
  <c r="J138" i="8" s="1"/>
  <c r="H139" i="8"/>
  <c r="I139" i="8"/>
  <c r="P139" i="8"/>
  <c r="Q139" i="8"/>
  <c r="J139" i="8" s="1"/>
  <c r="H140" i="8"/>
  <c r="I140" i="8"/>
  <c r="P140" i="8"/>
  <c r="Q140" i="8"/>
  <c r="J140" i="8" s="1"/>
  <c r="H141" i="8"/>
  <c r="I141" i="8"/>
  <c r="P141" i="8"/>
  <c r="Q141" i="8"/>
  <c r="J141" i="8" s="1"/>
  <c r="H142" i="8"/>
  <c r="I142" i="8"/>
  <c r="P142" i="8"/>
  <c r="Q142" i="8"/>
  <c r="J142" i="8" s="1"/>
  <c r="H143" i="8"/>
  <c r="I143" i="8"/>
  <c r="P143" i="8"/>
  <c r="Q143" i="8"/>
  <c r="J143" i="8" s="1"/>
  <c r="H144" i="8"/>
  <c r="I144" i="8"/>
  <c r="P144" i="8"/>
  <c r="Q144" i="8"/>
  <c r="J144" i="8" s="1"/>
  <c r="H145" i="8"/>
  <c r="I145" i="8"/>
  <c r="P145" i="8"/>
  <c r="Q145" i="8"/>
  <c r="J145" i="8" s="1"/>
  <c r="H146" i="8"/>
  <c r="I146" i="8"/>
  <c r="P146" i="8"/>
  <c r="Q146" i="8"/>
  <c r="J146" i="8" s="1"/>
  <c r="H147" i="8"/>
  <c r="I147" i="8"/>
  <c r="P147" i="8"/>
  <c r="Q147" i="8"/>
  <c r="J147" i="8" s="1"/>
  <c r="H148" i="8"/>
  <c r="I148" i="8"/>
  <c r="P148" i="8"/>
  <c r="Q148" i="8"/>
  <c r="J148" i="8" s="1"/>
  <c r="H149" i="8"/>
  <c r="I149" i="8"/>
  <c r="P149" i="8"/>
  <c r="Q149" i="8"/>
  <c r="J149" i="8" s="1"/>
  <c r="H150" i="8"/>
  <c r="I150" i="8"/>
  <c r="P150" i="8"/>
  <c r="Q150" i="8"/>
  <c r="J150" i="8" s="1"/>
  <c r="H151" i="8"/>
  <c r="I151" i="8"/>
  <c r="P151" i="8"/>
  <c r="Q151" i="8"/>
  <c r="J151" i="8" s="1"/>
  <c r="H152" i="8"/>
  <c r="I152" i="8"/>
  <c r="P152" i="8"/>
  <c r="Q152" i="8"/>
  <c r="J152" i="8" s="1"/>
  <c r="H153" i="8"/>
  <c r="I153" i="8"/>
  <c r="P153" i="8"/>
  <c r="Q153" i="8"/>
  <c r="J153" i="8" s="1"/>
  <c r="H154" i="8"/>
  <c r="I154" i="8"/>
  <c r="P154" i="8"/>
  <c r="Q154" i="8"/>
  <c r="J154" i="8" s="1"/>
  <c r="H155" i="8"/>
  <c r="I155" i="8"/>
  <c r="P155" i="8"/>
  <c r="Q155" i="8"/>
  <c r="J155" i="8" s="1"/>
  <c r="H156" i="8"/>
  <c r="I156" i="8"/>
  <c r="P156" i="8"/>
  <c r="Q156" i="8"/>
  <c r="J156" i="8" s="1"/>
  <c r="H157" i="8"/>
  <c r="I157" i="8"/>
  <c r="P157" i="8"/>
  <c r="Q157" i="8"/>
  <c r="J157" i="8" s="1"/>
  <c r="H158" i="8"/>
  <c r="I158" i="8"/>
  <c r="P158" i="8"/>
  <c r="Q158" i="8"/>
  <c r="J158" i="8" s="1"/>
  <c r="H159" i="8"/>
  <c r="I159" i="8"/>
  <c r="P159" i="8"/>
  <c r="Q159" i="8"/>
  <c r="J159" i="8" s="1"/>
  <c r="H160" i="8"/>
  <c r="I160" i="8"/>
  <c r="P160" i="8"/>
  <c r="Q160" i="8"/>
  <c r="J160" i="8" s="1"/>
  <c r="H161" i="8"/>
  <c r="I161" i="8"/>
  <c r="P161" i="8"/>
  <c r="Q161" i="8"/>
  <c r="J161" i="8" s="1"/>
  <c r="H162" i="8"/>
  <c r="I162" i="8"/>
  <c r="P162" i="8"/>
  <c r="Q162" i="8"/>
  <c r="J162" i="8" s="1"/>
  <c r="H163" i="8"/>
  <c r="I163" i="8"/>
  <c r="P163" i="8"/>
  <c r="Q163" i="8"/>
  <c r="J163" i="8" s="1"/>
  <c r="H164" i="8"/>
  <c r="I164" i="8"/>
  <c r="P164" i="8"/>
  <c r="Q164" i="8"/>
  <c r="J164" i="8" s="1"/>
  <c r="H165" i="8"/>
  <c r="I165" i="8"/>
  <c r="P165" i="8"/>
  <c r="Q165" i="8"/>
  <c r="J165" i="8" s="1"/>
  <c r="H166" i="8"/>
  <c r="I166" i="8"/>
  <c r="P166" i="8"/>
  <c r="Q166" i="8"/>
  <c r="J166" i="8" s="1"/>
  <c r="H167" i="8"/>
  <c r="I167" i="8"/>
  <c r="P167" i="8"/>
  <c r="Q167" i="8"/>
  <c r="J167" i="8" s="1"/>
  <c r="H168" i="8"/>
  <c r="I168" i="8"/>
  <c r="P168" i="8"/>
  <c r="Q168" i="8"/>
  <c r="J168" i="8" s="1"/>
  <c r="H169" i="8"/>
  <c r="I169" i="8"/>
  <c r="P169" i="8"/>
  <c r="Q169" i="8"/>
  <c r="J169" i="8" s="1"/>
  <c r="H170" i="8"/>
  <c r="I170" i="8"/>
  <c r="P170" i="8"/>
  <c r="Q170" i="8"/>
  <c r="J170" i="8" s="1"/>
  <c r="H171" i="8"/>
  <c r="I171" i="8"/>
  <c r="P171" i="8"/>
  <c r="Q171" i="8"/>
  <c r="J171" i="8" s="1"/>
  <c r="H172" i="8"/>
  <c r="I172" i="8"/>
  <c r="P172" i="8"/>
  <c r="Q172" i="8"/>
  <c r="J172" i="8" s="1"/>
  <c r="H173" i="8"/>
  <c r="I173" i="8"/>
  <c r="P173" i="8"/>
  <c r="Q173" i="8"/>
  <c r="J173" i="8" s="1"/>
  <c r="H174" i="8"/>
  <c r="I174" i="8"/>
  <c r="P174" i="8"/>
  <c r="Q174" i="8"/>
  <c r="J174" i="8" s="1"/>
  <c r="K210" i="13" l="1"/>
  <c r="S210" i="13" s="1"/>
  <c r="L210" i="13"/>
  <c r="M210" i="13" s="1"/>
  <c r="K209" i="13"/>
  <c r="S209" i="13" s="1"/>
  <c r="L209" i="13"/>
  <c r="M209" i="13" s="1"/>
  <c r="K208" i="13"/>
  <c r="S208" i="13" s="1"/>
  <c r="L208" i="13"/>
  <c r="M208" i="13" s="1"/>
  <c r="K207" i="13"/>
  <c r="S207" i="13" s="1"/>
  <c r="L207" i="13"/>
  <c r="M207" i="13" s="1"/>
  <c r="K206" i="13"/>
  <c r="S206" i="13" s="1"/>
  <c r="L206" i="13"/>
  <c r="M206" i="13" s="1"/>
  <c r="K205" i="13"/>
  <c r="S205" i="13" s="1"/>
  <c r="L205" i="13"/>
  <c r="M205" i="13" s="1"/>
  <c r="K204" i="13"/>
  <c r="S204" i="13" s="1"/>
  <c r="L204" i="13"/>
  <c r="M204" i="13" s="1"/>
  <c r="K203" i="13"/>
  <c r="S203" i="13" s="1"/>
  <c r="L203" i="13"/>
  <c r="M203" i="13" s="1"/>
  <c r="K202" i="13"/>
  <c r="S202" i="13" s="1"/>
  <c r="L202" i="13"/>
  <c r="M202" i="13" s="1"/>
  <c r="K201" i="13"/>
  <c r="S201" i="13" s="1"/>
  <c r="L201" i="13"/>
  <c r="M201" i="13" s="1"/>
  <c r="K200" i="13"/>
  <c r="S200" i="13" s="1"/>
  <c r="L200" i="13"/>
  <c r="M200" i="13" s="1"/>
  <c r="K199" i="13"/>
  <c r="S199" i="13" s="1"/>
  <c r="L199" i="13"/>
  <c r="M199" i="13" s="1"/>
  <c r="K198" i="13"/>
  <c r="S198" i="13" s="1"/>
  <c r="L198" i="13"/>
  <c r="M198" i="13" s="1"/>
  <c r="K197" i="13"/>
  <c r="S197" i="13" s="1"/>
  <c r="L197" i="13"/>
  <c r="M197" i="13" s="1"/>
  <c r="K196" i="13"/>
  <c r="S196" i="13" s="1"/>
  <c r="L196" i="13"/>
  <c r="M196" i="13" s="1"/>
  <c r="K195" i="13"/>
  <c r="S195" i="13" s="1"/>
  <c r="L195" i="13"/>
  <c r="M195" i="13" s="1"/>
  <c r="K194" i="13"/>
  <c r="S194" i="13" s="1"/>
  <c r="L194" i="13"/>
  <c r="M194" i="13" s="1"/>
  <c r="K193" i="13"/>
  <c r="S193" i="13" s="1"/>
  <c r="L193" i="13"/>
  <c r="M193" i="13" s="1"/>
  <c r="K192" i="13"/>
  <c r="S192" i="13" s="1"/>
  <c r="L192" i="13"/>
  <c r="M192" i="13" s="1"/>
  <c r="K191" i="13"/>
  <c r="S191" i="13" s="1"/>
  <c r="L191" i="13"/>
  <c r="M191" i="13" s="1"/>
  <c r="K190" i="13"/>
  <c r="S190" i="13" s="1"/>
  <c r="L190" i="13"/>
  <c r="M190" i="13" s="1"/>
  <c r="K189" i="13"/>
  <c r="S189" i="13" s="1"/>
  <c r="L189" i="13"/>
  <c r="M189" i="13" s="1"/>
  <c r="K188" i="13"/>
  <c r="S188" i="13" s="1"/>
  <c r="L188" i="13"/>
  <c r="M188" i="13" s="1"/>
  <c r="K187" i="13"/>
  <c r="S187" i="13" s="1"/>
  <c r="L187" i="13"/>
  <c r="M187" i="13" s="1"/>
  <c r="K186" i="13"/>
  <c r="S186" i="13" s="1"/>
  <c r="L186" i="13"/>
  <c r="M186" i="13" s="1"/>
  <c r="K185" i="13"/>
  <c r="S185" i="13" s="1"/>
  <c r="L185" i="13"/>
  <c r="M185" i="13" s="1"/>
  <c r="K184" i="13"/>
  <c r="S184" i="13" s="1"/>
  <c r="L184" i="13"/>
  <c r="M184" i="13" s="1"/>
  <c r="K183" i="13"/>
  <c r="S183" i="13" s="1"/>
  <c r="L183" i="13"/>
  <c r="M183" i="13" s="1"/>
  <c r="K182" i="13"/>
  <c r="S182" i="13" s="1"/>
  <c r="L182" i="13"/>
  <c r="M182" i="13" s="1"/>
  <c r="K181" i="13"/>
  <c r="S181" i="13" s="1"/>
  <c r="L181" i="13"/>
  <c r="M181" i="13" s="1"/>
  <c r="K180" i="13"/>
  <c r="S180" i="13" s="1"/>
  <c r="L180" i="13"/>
  <c r="M180" i="13" s="1"/>
  <c r="K179" i="13"/>
  <c r="S179" i="13" s="1"/>
  <c r="L179" i="13"/>
  <c r="M179" i="13" s="1"/>
  <c r="K178" i="13"/>
  <c r="S178" i="13" s="1"/>
  <c r="L178" i="13"/>
  <c r="M178" i="13" s="1"/>
  <c r="K177" i="13"/>
  <c r="S177" i="13" s="1"/>
  <c r="L177" i="13"/>
  <c r="M177" i="13" s="1"/>
  <c r="K176" i="13"/>
  <c r="S176" i="13" s="1"/>
  <c r="L176" i="13"/>
  <c r="M176" i="13" s="1"/>
  <c r="K175" i="13"/>
  <c r="S175" i="13" s="1"/>
  <c r="L175" i="13"/>
  <c r="M175" i="13" s="1"/>
  <c r="K174" i="13"/>
  <c r="S174" i="13" s="1"/>
  <c r="L174" i="13"/>
  <c r="M174" i="13" s="1"/>
  <c r="K173" i="13"/>
  <c r="S173" i="13" s="1"/>
  <c r="L173" i="13"/>
  <c r="M173" i="13" s="1"/>
  <c r="K172" i="13"/>
  <c r="S172" i="13" s="1"/>
  <c r="L172" i="13"/>
  <c r="M172" i="13" s="1"/>
  <c r="K171" i="13"/>
  <c r="S171" i="13" s="1"/>
  <c r="L171" i="13"/>
  <c r="M171" i="13" s="1"/>
  <c r="K170" i="13"/>
  <c r="S170" i="13" s="1"/>
  <c r="L170" i="13"/>
  <c r="M170" i="13" s="1"/>
  <c r="K169" i="13"/>
  <c r="S169" i="13" s="1"/>
  <c r="L169" i="13"/>
  <c r="M169" i="13" s="1"/>
  <c r="K168" i="13"/>
  <c r="S168" i="13" s="1"/>
  <c r="L168" i="13"/>
  <c r="M168" i="13" s="1"/>
  <c r="K167" i="13"/>
  <c r="S167" i="13" s="1"/>
  <c r="L167" i="13"/>
  <c r="M167" i="13" s="1"/>
  <c r="K166" i="13"/>
  <c r="S166" i="13" s="1"/>
  <c r="L166" i="13"/>
  <c r="M166" i="13" s="1"/>
  <c r="K165" i="13"/>
  <c r="S165" i="13" s="1"/>
  <c r="L165" i="13"/>
  <c r="M165" i="13" s="1"/>
  <c r="K164" i="13"/>
  <c r="S164" i="13" s="1"/>
  <c r="L164" i="13"/>
  <c r="M164" i="13" s="1"/>
  <c r="K163" i="13"/>
  <c r="S163" i="13" s="1"/>
  <c r="L163" i="13"/>
  <c r="M163" i="13" s="1"/>
  <c r="K162" i="13"/>
  <c r="S162" i="13" s="1"/>
  <c r="L162" i="13"/>
  <c r="M162" i="13" s="1"/>
  <c r="K161" i="13"/>
  <c r="S161" i="13" s="1"/>
  <c r="L161" i="13"/>
  <c r="M161" i="13" s="1"/>
  <c r="K160" i="13"/>
  <c r="S160" i="13" s="1"/>
  <c r="L160" i="13"/>
  <c r="M160" i="13" s="1"/>
  <c r="K159" i="13"/>
  <c r="S159" i="13" s="1"/>
  <c r="L159" i="13"/>
  <c r="M159" i="13" s="1"/>
  <c r="K158" i="13"/>
  <c r="S158" i="13" s="1"/>
  <c r="L158" i="13"/>
  <c r="M158" i="13" s="1"/>
  <c r="K157" i="13"/>
  <c r="S157" i="13" s="1"/>
  <c r="L157" i="13"/>
  <c r="M157" i="13" s="1"/>
  <c r="K156" i="13"/>
  <c r="S156" i="13" s="1"/>
  <c r="L156" i="13"/>
  <c r="M156" i="13" s="1"/>
  <c r="K155" i="13"/>
  <c r="S155" i="13" s="1"/>
  <c r="L155" i="13"/>
  <c r="M155" i="13" s="1"/>
  <c r="K154" i="13"/>
  <c r="S154" i="13" s="1"/>
  <c r="L154" i="13"/>
  <c r="M154" i="13" s="1"/>
  <c r="K153" i="13"/>
  <c r="S153" i="13" s="1"/>
  <c r="L153" i="13"/>
  <c r="M153" i="13" s="1"/>
  <c r="K152" i="13"/>
  <c r="S152" i="13" s="1"/>
  <c r="L152" i="13"/>
  <c r="M152" i="13" s="1"/>
  <c r="K151" i="13"/>
  <c r="S151" i="13" s="1"/>
  <c r="L151" i="13"/>
  <c r="M151" i="13" s="1"/>
  <c r="K150" i="13"/>
  <c r="S150" i="13" s="1"/>
  <c r="L150" i="13"/>
  <c r="M150" i="13" s="1"/>
  <c r="K149" i="13"/>
  <c r="S149" i="13" s="1"/>
  <c r="L149" i="13"/>
  <c r="M149" i="13" s="1"/>
  <c r="K148" i="13"/>
  <c r="S148" i="13" s="1"/>
  <c r="L148" i="13"/>
  <c r="M148" i="13" s="1"/>
  <c r="K147" i="13"/>
  <c r="S147" i="13" s="1"/>
  <c r="L147" i="13"/>
  <c r="M147" i="13" s="1"/>
  <c r="K146" i="13"/>
  <c r="S146" i="13" s="1"/>
  <c r="L146" i="13"/>
  <c r="M146" i="13" s="1"/>
  <c r="K145" i="13"/>
  <c r="S145" i="13" s="1"/>
  <c r="L145" i="13"/>
  <c r="M145" i="13" s="1"/>
  <c r="K144" i="13"/>
  <c r="S144" i="13" s="1"/>
  <c r="L144" i="13"/>
  <c r="M144" i="13" s="1"/>
  <c r="K143" i="13"/>
  <c r="S143" i="13" s="1"/>
  <c r="L143" i="13"/>
  <c r="M143" i="13" s="1"/>
  <c r="K142" i="13"/>
  <c r="S142" i="13" s="1"/>
  <c r="L142" i="13"/>
  <c r="M142" i="13" s="1"/>
  <c r="K141" i="13"/>
  <c r="S141" i="13" s="1"/>
  <c r="L141" i="13"/>
  <c r="M141" i="13" s="1"/>
  <c r="K140" i="13"/>
  <c r="S140" i="13" s="1"/>
  <c r="L140" i="13"/>
  <c r="M140" i="13" s="1"/>
  <c r="K139" i="13"/>
  <c r="S139" i="13" s="1"/>
  <c r="L139" i="13"/>
  <c r="M139" i="13" s="1"/>
  <c r="K138" i="13"/>
  <c r="S138" i="13" s="1"/>
  <c r="L138" i="13"/>
  <c r="M138" i="13" s="1"/>
  <c r="K137" i="13"/>
  <c r="S137" i="13" s="1"/>
  <c r="L137" i="13"/>
  <c r="M137" i="13" s="1"/>
  <c r="K136" i="13"/>
  <c r="S136" i="13" s="1"/>
  <c r="L136" i="13"/>
  <c r="M136" i="13" s="1"/>
  <c r="K135" i="13"/>
  <c r="S135" i="13" s="1"/>
  <c r="L135" i="13"/>
  <c r="M135" i="13" s="1"/>
  <c r="K134" i="13"/>
  <c r="S134" i="13" s="1"/>
  <c r="L134" i="13"/>
  <c r="M134" i="13" s="1"/>
  <c r="K133" i="13"/>
  <c r="S133" i="13" s="1"/>
  <c r="L133" i="13"/>
  <c r="M133" i="13" s="1"/>
  <c r="K132" i="13"/>
  <c r="S132" i="13" s="1"/>
  <c r="L132" i="13"/>
  <c r="M132" i="13" s="1"/>
  <c r="K131" i="13"/>
  <c r="S131" i="13" s="1"/>
  <c r="L131" i="13"/>
  <c r="M131" i="13" s="1"/>
  <c r="K130" i="13"/>
  <c r="S130" i="13" s="1"/>
  <c r="L130" i="13"/>
  <c r="M130" i="13" s="1"/>
  <c r="K129" i="13"/>
  <c r="S129" i="13" s="1"/>
  <c r="L129" i="13"/>
  <c r="M129" i="13" s="1"/>
  <c r="K128" i="13"/>
  <c r="S128" i="13" s="1"/>
  <c r="L128" i="13"/>
  <c r="M128" i="13" s="1"/>
  <c r="K127" i="13"/>
  <c r="S127" i="13" s="1"/>
  <c r="L127" i="13"/>
  <c r="M127" i="13" s="1"/>
  <c r="K126" i="13"/>
  <c r="S126" i="13" s="1"/>
  <c r="L126" i="13"/>
  <c r="M126" i="13" s="1"/>
  <c r="K125" i="13"/>
  <c r="S125" i="13" s="1"/>
  <c r="L125" i="13"/>
  <c r="M125" i="13" s="1"/>
  <c r="K124" i="13"/>
  <c r="S124" i="13" s="1"/>
  <c r="L124" i="13"/>
  <c r="M124" i="13" s="1"/>
  <c r="K123" i="13"/>
  <c r="S123" i="13" s="1"/>
  <c r="L123" i="13"/>
  <c r="M123" i="13" s="1"/>
  <c r="K122" i="13"/>
  <c r="S122" i="13" s="1"/>
  <c r="L122" i="13"/>
  <c r="M122" i="13" s="1"/>
  <c r="K121" i="13"/>
  <c r="S121" i="13" s="1"/>
  <c r="L121" i="13"/>
  <c r="M121" i="13" s="1"/>
  <c r="K120" i="13"/>
  <c r="S120" i="13" s="1"/>
  <c r="L120" i="13"/>
  <c r="M120" i="13" s="1"/>
  <c r="K119" i="13"/>
  <c r="S119" i="13" s="1"/>
  <c r="L119" i="13"/>
  <c r="M119" i="13" s="1"/>
  <c r="K118" i="13"/>
  <c r="S118" i="13" s="1"/>
  <c r="L118" i="13"/>
  <c r="M118" i="13" s="1"/>
  <c r="K117" i="13"/>
  <c r="S117" i="13" s="1"/>
  <c r="L117" i="13"/>
  <c r="M117" i="13" s="1"/>
  <c r="K116" i="13"/>
  <c r="S116" i="13" s="1"/>
  <c r="L116" i="13"/>
  <c r="M116" i="13" s="1"/>
  <c r="K115" i="13"/>
  <c r="S115" i="13" s="1"/>
  <c r="L115" i="13"/>
  <c r="M115" i="13" s="1"/>
  <c r="K114" i="13"/>
  <c r="S114" i="13" s="1"/>
  <c r="L114" i="13"/>
  <c r="M114" i="13" s="1"/>
  <c r="K113" i="13"/>
  <c r="S113" i="13" s="1"/>
  <c r="L113" i="13"/>
  <c r="M113" i="13" s="1"/>
  <c r="K112" i="13"/>
  <c r="S112" i="13" s="1"/>
  <c r="L112" i="13"/>
  <c r="M112" i="13" s="1"/>
  <c r="K111" i="13"/>
  <c r="S111" i="13" s="1"/>
  <c r="L111" i="13"/>
  <c r="M111" i="13" s="1"/>
  <c r="K110" i="13"/>
  <c r="S110" i="13" s="1"/>
  <c r="L110" i="13"/>
  <c r="M110" i="13" s="1"/>
  <c r="K109" i="13"/>
  <c r="S109" i="13" s="1"/>
  <c r="L109" i="13"/>
  <c r="M109" i="13" s="1"/>
  <c r="K108" i="13"/>
  <c r="S108" i="13" s="1"/>
  <c r="L108" i="13"/>
  <c r="M108" i="13" s="1"/>
  <c r="K107" i="13"/>
  <c r="S107" i="13" s="1"/>
  <c r="L107" i="13"/>
  <c r="M107" i="13" s="1"/>
  <c r="K106" i="13"/>
  <c r="S106" i="13" s="1"/>
  <c r="L106" i="13"/>
  <c r="M106" i="13" s="1"/>
  <c r="K105" i="13"/>
  <c r="S105" i="13" s="1"/>
  <c r="L105" i="13"/>
  <c r="M105" i="13" s="1"/>
  <c r="K104" i="13"/>
  <c r="S104" i="13" s="1"/>
  <c r="L104" i="13"/>
  <c r="M104" i="13" s="1"/>
  <c r="K103" i="13"/>
  <c r="S103" i="13" s="1"/>
  <c r="L103" i="13"/>
  <c r="M103" i="13" s="1"/>
  <c r="K102" i="13"/>
  <c r="S102" i="13" s="1"/>
  <c r="L102" i="13"/>
  <c r="M102" i="13" s="1"/>
  <c r="K101" i="13"/>
  <c r="S101" i="13" s="1"/>
  <c r="L101" i="13"/>
  <c r="M101" i="13" s="1"/>
  <c r="K100" i="13"/>
  <c r="S100" i="13" s="1"/>
  <c r="L100" i="13"/>
  <c r="M100" i="13" s="1"/>
  <c r="K99" i="13"/>
  <c r="S99" i="13" s="1"/>
  <c r="L99" i="13"/>
  <c r="M99" i="13" s="1"/>
  <c r="K98" i="13"/>
  <c r="S98" i="13" s="1"/>
  <c r="L98" i="13"/>
  <c r="M98" i="13" s="1"/>
  <c r="K97" i="13"/>
  <c r="S97" i="13" s="1"/>
  <c r="L97" i="13"/>
  <c r="M97" i="13" s="1"/>
  <c r="K96" i="13"/>
  <c r="S96" i="13" s="1"/>
  <c r="L96" i="13"/>
  <c r="M96" i="13" s="1"/>
  <c r="K95" i="13"/>
  <c r="S95" i="13" s="1"/>
  <c r="L95" i="13"/>
  <c r="M95" i="13" s="1"/>
  <c r="K94" i="13"/>
  <c r="S94" i="13" s="1"/>
  <c r="L94" i="13"/>
  <c r="M94" i="13" s="1"/>
  <c r="K93" i="13"/>
  <c r="S93" i="13" s="1"/>
  <c r="L93" i="13"/>
  <c r="M93" i="13" s="1"/>
  <c r="K92" i="13"/>
  <c r="S92" i="13" s="1"/>
  <c r="L92" i="13"/>
  <c r="M92" i="13" s="1"/>
  <c r="K91" i="13"/>
  <c r="S91" i="13" s="1"/>
  <c r="L91" i="13"/>
  <c r="M91" i="13" s="1"/>
  <c r="K90" i="13"/>
  <c r="S90" i="13" s="1"/>
  <c r="L90" i="13"/>
  <c r="M90" i="13" s="1"/>
  <c r="K89" i="13"/>
  <c r="S89" i="13" s="1"/>
  <c r="L89" i="13"/>
  <c r="M89" i="13" s="1"/>
  <c r="K88" i="13"/>
  <c r="S88" i="13" s="1"/>
  <c r="L88" i="13"/>
  <c r="M88" i="13" s="1"/>
  <c r="K87" i="13"/>
  <c r="S87" i="13" s="1"/>
  <c r="L87" i="13"/>
  <c r="M87" i="13" s="1"/>
  <c r="K86" i="13"/>
  <c r="S86" i="13" s="1"/>
  <c r="L86" i="13"/>
  <c r="M86" i="13" s="1"/>
  <c r="K85" i="13"/>
  <c r="S85" i="13" s="1"/>
  <c r="L85" i="13"/>
  <c r="M85" i="13" s="1"/>
  <c r="K84" i="13"/>
  <c r="S84" i="13" s="1"/>
  <c r="L84" i="13"/>
  <c r="M84" i="13" s="1"/>
  <c r="K83" i="13"/>
  <c r="S83" i="13" s="1"/>
  <c r="L83" i="13"/>
  <c r="M83" i="13" s="1"/>
  <c r="K82" i="13"/>
  <c r="S82" i="13" s="1"/>
  <c r="L82" i="13"/>
  <c r="M82" i="13" s="1"/>
  <c r="K81" i="13"/>
  <c r="S81" i="13" s="1"/>
  <c r="L81" i="13"/>
  <c r="M81" i="13" s="1"/>
  <c r="K80" i="13"/>
  <c r="S80" i="13" s="1"/>
  <c r="L80" i="13"/>
  <c r="M80" i="13" s="1"/>
  <c r="K79" i="13"/>
  <c r="S79" i="13" s="1"/>
  <c r="L79" i="13"/>
  <c r="M79" i="13" s="1"/>
  <c r="K78" i="13"/>
  <c r="S78" i="13" s="1"/>
  <c r="L78" i="13"/>
  <c r="M78" i="13" s="1"/>
  <c r="K77" i="13"/>
  <c r="S77" i="13" s="1"/>
  <c r="L77" i="13"/>
  <c r="M77" i="13" s="1"/>
  <c r="K76" i="13"/>
  <c r="S76" i="13" s="1"/>
  <c r="L76" i="13"/>
  <c r="M76" i="13" s="1"/>
  <c r="K75" i="13"/>
  <c r="S75" i="13" s="1"/>
  <c r="L75" i="13"/>
  <c r="M75" i="13" s="1"/>
  <c r="K74" i="13"/>
  <c r="S74" i="13" s="1"/>
  <c r="L74" i="13"/>
  <c r="M74" i="13" s="1"/>
  <c r="K73" i="13"/>
  <c r="S73" i="13" s="1"/>
  <c r="L73" i="13"/>
  <c r="M73" i="13" s="1"/>
  <c r="K72" i="13"/>
  <c r="S72" i="13" s="1"/>
  <c r="L72" i="13"/>
  <c r="M72" i="13" s="1"/>
  <c r="K71" i="13"/>
  <c r="S71" i="13" s="1"/>
  <c r="L71" i="13"/>
  <c r="M71" i="13" s="1"/>
  <c r="K70" i="13"/>
  <c r="S70" i="13" s="1"/>
  <c r="L70" i="13"/>
  <c r="M70" i="13" s="1"/>
  <c r="K69" i="13"/>
  <c r="S69" i="13" s="1"/>
  <c r="L69" i="13"/>
  <c r="M69" i="13" s="1"/>
  <c r="K68" i="13"/>
  <c r="S68" i="13" s="1"/>
  <c r="L68" i="13"/>
  <c r="M68" i="13" s="1"/>
  <c r="K67" i="13"/>
  <c r="S67" i="13" s="1"/>
  <c r="L67" i="13"/>
  <c r="M67" i="13" s="1"/>
  <c r="K66" i="13"/>
  <c r="S66" i="13" s="1"/>
  <c r="L66" i="13"/>
  <c r="M66" i="13" s="1"/>
  <c r="K65" i="13"/>
  <c r="S65" i="13" s="1"/>
  <c r="L65" i="13"/>
  <c r="M65" i="13" s="1"/>
  <c r="K64" i="13"/>
  <c r="S64" i="13" s="1"/>
  <c r="L64" i="13"/>
  <c r="M64" i="13" s="1"/>
  <c r="K63" i="13"/>
  <c r="S63" i="13" s="1"/>
  <c r="L63" i="13"/>
  <c r="M63" i="13" s="1"/>
  <c r="K62" i="13"/>
  <c r="S62" i="13" s="1"/>
  <c r="L62" i="13"/>
  <c r="M62" i="13" s="1"/>
  <c r="K61" i="13"/>
  <c r="S61" i="13" s="1"/>
  <c r="L61" i="13"/>
  <c r="M61" i="13" s="1"/>
  <c r="K60" i="13"/>
  <c r="S60" i="13" s="1"/>
  <c r="L60" i="13"/>
  <c r="M60" i="13" s="1"/>
  <c r="K59" i="13"/>
  <c r="S59" i="13" s="1"/>
  <c r="L59" i="13"/>
  <c r="M59" i="13" s="1"/>
  <c r="K58" i="13"/>
  <c r="S58" i="13" s="1"/>
  <c r="L58" i="13"/>
  <c r="M58" i="13" s="1"/>
  <c r="K57" i="13"/>
  <c r="S57" i="13" s="1"/>
  <c r="L57" i="13"/>
  <c r="M57" i="13" s="1"/>
  <c r="K56" i="13"/>
  <c r="S56" i="13" s="1"/>
  <c r="L56" i="13"/>
  <c r="M56" i="13" s="1"/>
  <c r="K55" i="13"/>
  <c r="S55" i="13" s="1"/>
  <c r="L55" i="13"/>
  <c r="M55" i="13" s="1"/>
  <c r="K54" i="13"/>
  <c r="S54" i="13" s="1"/>
  <c r="L54" i="13"/>
  <c r="M54" i="13" s="1"/>
  <c r="K53" i="13"/>
  <c r="S53" i="13" s="1"/>
  <c r="L53" i="13"/>
  <c r="M53" i="13" s="1"/>
  <c r="K52" i="13"/>
  <c r="S52" i="13" s="1"/>
  <c r="L52" i="13"/>
  <c r="M52" i="13" s="1"/>
  <c r="K51" i="13"/>
  <c r="S51" i="13" s="1"/>
  <c r="L51" i="13"/>
  <c r="M51" i="13" s="1"/>
  <c r="K50" i="13"/>
  <c r="S50" i="13" s="1"/>
  <c r="L50" i="13"/>
  <c r="M50" i="13" s="1"/>
  <c r="K239" i="12"/>
  <c r="S239" i="12" s="1"/>
  <c r="L239" i="12"/>
  <c r="M239" i="12" s="1"/>
  <c r="K238" i="12"/>
  <c r="S238" i="12" s="1"/>
  <c r="L238" i="12"/>
  <c r="M238" i="12" s="1"/>
  <c r="K237" i="12"/>
  <c r="S237" i="12" s="1"/>
  <c r="L237" i="12"/>
  <c r="M237" i="12" s="1"/>
  <c r="K236" i="12"/>
  <c r="S236" i="12" s="1"/>
  <c r="L236" i="12"/>
  <c r="M236" i="12" s="1"/>
  <c r="K235" i="12"/>
  <c r="S235" i="12" s="1"/>
  <c r="L235" i="12"/>
  <c r="M235" i="12" s="1"/>
  <c r="K234" i="12"/>
  <c r="S234" i="12" s="1"/>
  <c r="L234" i="12"/>
  <c r="M234" i="12" s="1"/>
  <c r="K233" i="12"/>
  <c r="S233" i="12" s="1"/>
  <c r="L233" i="12"/>
  <c r="M233" i="12" s="1"/>
  <c r="K232" i="12"/>
  <c r="S232" i="12" s="1"/>
  <c r="L232" i="12"/>
  <c r="M232" i="12" s="1"/>
  <c r="K231" i="12"/>
  <c r="S231" i="12" s="1"/>
  <c r="L231" i="12"/>
  <c r="M231" i="12" s="1"/>
  <c r="K230" i="12"/>
  <c r="S230" i="12" s="1"/>
  <c r="L230" i="12"/>
  <c r="M230" i="12" s="1"/>
  <c r="K229" i="12"/>
  <c r="S229" i="12" s="1"/>
  <c r="L229" i="12"/>
  <c r="M229" i="12" s="1"/>
  <c r="K228" i="12"/>
  <c r="S228" i="12" s="1"/>
  <c r="L228" i="12"/>
  <c r="M228" i="12" s="1"/>
  <c r="K227" i="12"/>
  <c r="S227" i="12" s="1"/>
  <c r="L227" i="12"/>
  <c r="M227" i="12" s="1"/>
  <c r="K226" i="12"/>
  <c r="S226" i="12" s="1"/>
  <c r="L226" i="12"/>
  <c r="M226" i="12" s="1"/>
  <c r="K225" i="12"/>
  <c r="S225" i="12" s="1"/>
  <c r="L225" i="12"/>
  <c r="M225" i="12" s="1"/>
  <c r="K224" i="12"/>
  <c r="S224" i="12" s="1"/>
  <c r="L224" i="12"/>
  <c r="M224" i="12" s="1"/>
  <c r="K223" i="12"/>
  <c r="S223" i="12" s="1"/>
  <c r="L223" i="12"/>
  <c r="M223" i="12" s="1"/>
  <c r="K222" i="12"/>
  <c r="S222" i="12" s="1"/>
  <c r="L222" i="12"/>
  <c r="M222" i="12" s="1"/>
  <c r="K221" i="12"/>
  <c r="S221" i="12" s="1"/>
  <c r="L221" i="12"/>
  <c r="M221" i="12" s="1"/>
  <c r="K220" i="12"/>
  <c r="S220" i="12" s="1"/>
  <c r="L220" i="12"/>
  <c r="M220" i="12" s="1"/>
  <c r="K219" i="12"/>
  <c r="S219" i="12" s="1"/>
  <c r="L219" i="12"/>
  <c r="M219" i="12" s="1"/>
  <c r="K218" i="12"/>
  <c r="S218" i="12" s="1"/>
  <c r="L218" i="12"/>
  <c r="M218" i="12" s="1"/>
  <c r="K217" i="12"/>
  <c r="S217" i="12" s="1"/>
  <c r="L217" i="12"/>
  <c r="M217" i="12" s="1"/>
  <c r="K216" i="12"/>
  <c r="S216" i="12" s="1"/>
  <c r="L216" i="12"/>
  <c r="M216" i="12" s="1"/>
  <c r="K215" i="12"/>
  <c r="S215" i="12" s="1"/>
  <c r="L215" i="12"/>
  <c r="M215" i="12" s="1"/>
  <c r="K214" i="12"/>
  <c r="S214" i="12" s="1"/>
  <c r="L214" i="12"/>
  <c r="M214" i="12" s="1"/>
  <c r="K213" i="12"/>
  <c r="S213" i="12" s="1"/>
  <c r="L213" i="12"/>
  <c r="M213" i="12" s="1"/>
  <c r="K212" i="12"/>
  <c r="S212" i="12" s="1"/>
  <c r="L212" i="12"/>
  <c r="M212" i="12" s="1"/>
  <c r="K211" i="12"/>
  <c r="S211" i="12" s="1"/>
  <c r="L211" i="12"/>
  <c r="M211" i="12" s="1"/>
  <c r="K210" i="12"/>
  <c r="S210" i="12" s="1"/>
  <c r="L210" i="12"/>
  <c r="M210" i="12" s="1"/>
  <c r="K209" i="12"/>
  <c r="S209" i="12" s="1"/>
  <c r="L209" i="12"/>
  <c r="M209" i="12" s="1"/>
  <c r="K208" i="12"/>
  <c r="S208" i="12" s="1"/>
  <c r="L208" i="12"/>
  <c r="M208" i="12" s="1"/>
  <c r="K207" i="12"/>
  <c r="S207" i="12" s="1"/>
  <c r="L207" i="12"/>
  <c r="M207" i="12" s="1"/>
  <c r="K206" i="12"/>
  <c r="S206" i="12" s="1"/>
  <c r="L206" i="12"/>
  <c r="M206" i="12" s="1"/>
  <c r="K205" i="12"/>
  <c r="S205" i="12" s="1"/>
  <c r="L205" i="12"/>
  <c r="M205" i="12" s="1"/>
  <c r="K204" i="12"/>
  <c r="S204" i="12" s="1"/>
  <c r="L204" i="12"/>
  <c r="M204" i="12" s="1"/>
  <c r="K203" i="12"/>
  <c r="S203" i="12" s="1"/>
  <c r="L203" i="12"/>
  <c r="M203" i="12" s="1"/>
  <c r="K202" i="12"/>
  <c r="S202" i="12" s="1"/>
  <c r="L202" i="12"/>
  <c r="M202" i="12" s="1"/>
  <c r="K201" i="12"/>
  <c r="S201" i="12" s="1"/>
  <c r="L201" i="12"/>
  <c r="M201" i="12" s="1"/>
  <c r="K200" i="12"/>
  <c r="S200" i="12" s="1"/>
  <c r="L200" i="12"/>
  <c r="M200" i="12" s="1"/>
  <c r="K199" i="12"/>
  <c r="S199" i="12" s="1"/>
  <c r="L199" i="12"/>
  <c r="M199" i="12" s="1"/>
  <c r="K198" i="12"/>
  <c r="S198" i="12" s="1"/>
  <c r="L198" i="12"/>
  <c r="M198" i="12" s="1"/>
  <c r="K197" i="12"/>
  <c r="S197" i="12" s="1"/>
  <c r="L197" i="12"/>
  <c r="M197" i="12" s="1"/>
  <c r="K196" i="12"/>
  <c r="S196" i="12" s="1"/>
  <c r="L196" i="12"/>
  <c r="M196" i="12" s="1"/>
  <c r="K195" i="12"/>
  <c r="S195" i="12" s="1"/>
  <c r="L195" i="12"/>
  <c r="M195" i="12" s="1"/>
  <c r="K194" i="12"/>
  <c r="S194" i="12" s="1"/>
  <c r="L194" i="12"/>
  <c r="M194" i="12" s="1"/>
  <c r="K193" i="12"/>
  <c r="S193" i="12" s="1"/>
  <c r="L193" i="12"/>
  <c r="M193" i="12" s="1"/>
  <c r="K192" i="12"/>
  <c r="S192" i="12" s="1"/>
  <c r="L192" i="12"/>
  <c r="M192" i="12" s="1"/>
  <c r="K191" i="12"/>
  <c r="S191" i="12" s="1"/>
  <c r="L191" i="12"/>
  <c r="M191" i="12" s="1"/>
  <c r="K190" i="12"/>
  <c r="S190" i="12" s="1"/>
  <c r="L190" i="12"/>
  <c r="M190" i="12" s="1"/>
  <c r="K189" i="12"/>
  <c r="S189" i="12" s="1"/>
  <c r="L189" i="12"/>
  <c r="M189" i="12" s="1"/>
  <c r="K188" i="12"/>
  <c r="S188" i="12" s="1"/>
  <c r="L188" i="12"/>
  <c r="M188" i="12" s="1"/>
  <c r="K187" i="12"/>
  <c r="S187" i="12" s="1"/>
  <c r="L187" i="12"/>
  <c r="M187" i="12" s="1"/>
  <c r="K186" i="12"/>
  <c r="S186" i="12" s="1"/>
  <c r="L186" i="12"/>
  <c r="M186" i="12" s="1"/>
  <c r="K185" i="12"/>
  <c r="S185" i="12" s="1"/>
  <c r="L185" i="12"/>
  <c r="M185" i="12" s="1"/>
  <c r="K184" i="12"/>
  <c r="S184" i="12" s="1"/>
  <c r="L184" i="12"/>
  <c r="M184" i="12" s="1"/>
  <c r="K183" i="12"/>
  <c r="S183" i="12" s="1"/>
  <c r="L183" i="12"/>
  <c r="M183" i="12" s="1"/>
  <c r="K182" i="12"/>
  <c r="S182" i="12" s="1"/>
  <c r="L182" i="12"/>
  <c r="M182" i="12" s="1"/>
  <c r="K181" i="12"/>
  <c r="S181" i="12" s="1"/>
  <c r="L181" i="12"/>
  <c r="M181" i="12" s="1"/>
  <c r="K180" i="12"/>
  <c r="S180" i="12" s="1"/>
  <c r="L180" i="12"/>
  <c r="M180" i="12" s="1"/>
  <c r="K179" i="12"/>
  <c r="S179" i="12" s="1"/>
  <c r="L179" i="12"/>
  <c r="M179" i="12" s="1"/>
  <c r="K178" i="12"/>
  <c r="S178" i="12" s="1"/>
  <c r="L178" i="12"/>
  <c r="M178" i="12" s="1"/>
  <c r="K177" i="12"/>
  <c r="S177" i="12" s="1"/>
  <c r="L177" i="12"/>
  <c r="M177" i="12" s="1"/>
  <c r="K176" i="12"/>
  <c r="S176" i="12" s="1"/>
  <c r="L176" i="12"/>
  <c r="M176" i="12" s="1"/>
  <c r="K175" i="12"/>
  <c r="S175" i="12" s="1"/>
  <c r="L175" i="12"/>
  <c r="M175" i="12" s="1"/>
  <c r="K174" i="12"/>
  <c r="S174" i="12" s="1"/>
  <c r="L174" i="12"/>
  <c r="M174" i="12" s="1"/>
  <c r="K173" i="12"/>
  <c r="S173" i="12" s="1"/>
  <c r="L173" i="12"/>
  <c r="M173" i="12" s="1"/>
  <c r="K172" i="12"/>
  <c r="S172" i="12" s="1"/>
  <c r="L172" i="12"/>
  <c r="M172" i="12" s="1"/>
  <c r="K171" i="12"/>
  <c r="S171" i="12" s="1"/>
  <c r="L171" i="12"/>
  <c r="M171" i="12" s="1"/>
  <c r="K170" i="12"/>
  <c r="S170" i="12" s="1"/>
  <c r="L170" i="12"/>
  <c r="M170" i="12" s="1"/>
  <c r="K169" i="12"/>
  <c r="S169" i="12" s="1"/>
  <c r="L169" i="12"/>
  <c r="M169" i="12" s="1"/>
  <c r="K168" i="12"/>
  <c r="S168" i="12" s="1"/>
  <c r="L168" i="12"/>
  <c r="M168" i="12" s="1"/>
  <c r="K167" i="12"/>
  <c r="S167" i="12" s="1"/>
  <c r="L167" i="12"/>
  <c r="M167" i="12" s="1"/>
  <c r="K166" i="12"/>
  <c r="S166" i="12" s="1"/>
  <c r="L166" i="12"/>
  <c r="M166" i="12" s="1"/>
  <c r="K165" i="12"/>
  <c r="S165" i="12" s="1"/>
  <c r="L165" i="12"/>
  <c r="M165" i="12" s="1"/>
  <c r="K164" i="12"/>
  <c r="S164" i="12" s="1"/>
  <c r="L164" i="12"/>
  <c r="M164" i="12" s="1"/>
  <c r="K163" i="12"/>
  <c r="S163" i="12" s="1"/>
  <c r="L163" i="12"/>
  <c r="M163" i="12" s="1"/>
  <c r="K162" i="12"/>
  <c r="S162" i="12" s="1"/>
  <c r="L162" i="12"/>
  <c r="M162" i="12" s="1"/>
  <c r="K161" i="12"/>
  <c r="S161" i="12" s="1"/>
  <c r="L161" i="12"/>
  <c r="M161" i="12" s="1"/>
  <c r="K160" i="12"/>
  <c r="S160" i="12" s="1"/>
  <c r="L160" i="12"/>
  <c r="M160" i="12" s="1"/>
  <c r="K159" i="12"/>
  <c r="S159" i="12" s="1"/>
  <c r="L159" i="12"/>
  <c r="M159" i="12" s="1"/>
  <c r="K158" i="12"/>
  <c r="S158" i="12" s="1"/>
  <c r="L158" i="12"/>
  <c r="M158" i="12" s="1"/>
  <c r="K157" i="12"/>
  <c r="S157" i="12" s="1"/>
  <c r="L157" i="12"/>
  <c r="M157" i="12" s="1"/>
  <c r="K156" i="12"/>
  <c r="S156" i="12" s="1"/>
  <c r="L156" i="12"/>
  <c r="M156" i="12" s="1"/>
  <c r="K155" i="12"/>
  <c r="S155" i="12" s="1"/>
  <c r="L155" i="12"/>
  <c r="M155" i="12" s="1"/>
  <c r="K154" i="12"/>
  <c r="S154" i="12" s="1"/>
  <c r="L154" i="12"/>
  <c r="M154" i="12" s="1"/>
  <c r="K153" i="12"/>
  <c r="S153" i="12" s="1"/>
  <c r="L153" i="12"/>
  <c r="M153" i="12" s="1"/>
  <c r="K152" i="12"/>
  <c r="S152" i="12" s="1"/>
  <c r="L152" i="12"/>
  <c r="M152" i="12" s="1"/>
  <c r="K151" i="12"/>
  <c r="S151" i="12" s="1"/>
  <c r="L151" i="12"/>
  <c r="M151" i="12" s="1"/>
  <c r="K150" i="12"/>
  <c r="S150" i="12" s="1"/>
  <c r="L150" i="12"/>
  <c r="M150" i="12" s="1"/>
  <c r="K149" i="12"/>
  <c r="S149" i="12" s="1"/>
  <c r="L149" i="12"/>
  <c r="M149" i="12" s="1"/>
  <c r="K148" i="12"/>
  <c r="S148" i="12" s="1"/>
  <c r="L148" i="12"/>
  <c r="M148" i="12" s="1"/>
  <c r="K147" i="12"/>
  <c r="S147" i="12" s="1"/>
  <c r="L147" i="12"/>
  <c r="M147" i="12" s="1"/>
  <c r="K146" i="12"/>
  <c r="S146" i="12" s="1"/>
  <c r="L146" i="12"/>
  <c r="M146" i="12" s="1"/>
  <c r="K145" i="12"/>
  <c r="S145" i="12" s="1"/>
  <c r="L145" i="12"/>
  <c r="M145" i="12" s="1"/>
  <c r="K144" i="12"/>
  <c r="S144" i="12" s="1"/>
  <c r="L144" i="12"/>
  <c r="M144" i="12" s="1"/>
  <c r="K143" i="12"/>
  <c r="S143" i="12" s="1"/>
  <c r="L143" i="12"/>
  <c r="M143" i="12" s="1"/>
  <c r="K142" i="12"/>
  <c r="S142" i="12" s="1"/>
  <c r="L142" i="12"/>
  <c r="M142" i="12" s="1"/>
  <c r="K141" i="12"/>
  <c r="S141" i="12" s="1"/>
  <c r="L141" i="12"/>
  <c r="M141" i="12" s="1"/>
  <c r="K140" i="12"/>
  <c r="S140" i="12" s="1"/>
  <c r="L140" i="12"/>
  <c r="M140" i="12" s="1"/>
  <c r="K139" i="12"/>
  <c r="S139" i="12" s="1"/>
  <c r="L139" i="12"/>
  <c r="M139" i="12" s="1"/>
  <c r="K138" i="12"/>
  <c r="S138" i="12" s="1"/>
  <c r="L138" i="12"/>
  <c r="M138" i="12" s="1"/>
  <c r="K137" i="12"/>
  <c r="S137" i="12" s="1"/>
  <c r="L137" i="12"/>
  <c r="M137" i="12" s="1"/>
  <c r="K136" i="12"/>
  <c r="S136" i="12" s="1"/>
  <c r="L136" i="12"/>
  <c r="M136" i="12" s="1"/>
  <c r="K135" i="12"/>
  <c r="S135" i="12" s="1"/>
  <c r="L135" i="12"/>
  <c r="M135" i="12" s="1"/>
  <c r="K134" i="12"/>
  <c r="S134" i="12" s="1"/>
  <c r="L134" i="12"/>
  <c r="M134" i="12" s="1"/>
  <c r="K133" i="12"/>
  <c r="S133" i="12" s="1"/>
  <c r="L133" i="12"/>
  <c r="M133" i="12" s="1"/>
  <c r="K132" i="12"/>
  <c r="S132" i="12" s="1"/>
  <c r="L132" i="12"/>
  <c r="M132" i="12" s="1"/>
  <c r="K131" i="12"/>
  <c r="S131" i="12" s="1"/>
  <c r="L131" i="12"/>
  <c r="M131" i="12" s="1"/>
  <c r="K130" i="12"/>
  <c r="S130" i="12" s="1"/>
  <c r="L130" i="12"/>
  <c r="M130" i="12" s="1"/>
  <c r="K129" i="12"/>
  <c r="S129" i="12" s="1"/>
  <c r="L129" i="12"/>
  <c r="M129" i="12" s="1"/>
  <c r="K128" i="12"/>
  <c r="S128" i="12" s="1"/>
  <c r="L128" i="12"/>
  <c r="M128" i="12" s="1"/>
  <c r="K127" i="12"/>
  <c r="S127" i="12" s="1"/>
  <c r="L127" i="12"/>
  <c r="M127" i="12" s="1"/>
  <c r="K126" i="12"/>
  <c r="S126" i="12" s="1"/>
  <c r="L126" i="12"/>
  <c r="M126" i="12" s="1"/>
  <c r="K125" i="12"/>
  <c r="S125" i="12" s="1"/>
  <c r="L125" i="12"/>
  <c r="M125" i="12" s="1"/>
  <c r="K124" i="12"/>
  <c r="S124" i="12" s="1"/>
  <c r="L124" i="12"/>
  <c r="M124" i="12" s="1"/>
  <c r="K123" i="12"/>
  <c r="S123" i="12" s="1"/>
  <c r="L123" i="12"/>
  <c r="M123" i="12" s="1"/>
  <c r="K122" i="12"/>
  <c r="S122" i="12" s="1"/>
  <c r="L122" i="12"/>
  <c r="M122" i="12" s="1"/>
  <c r="K121" i="12"/>
  <c r="S121" i="12" s="1"/>
  <c r="L121" i="12"/>
  <c r="M121" i="12" s="1"/>
  <c r="K120" i="12"/>
  <c r="S120" i="12" s="1"/>
  <c r="L120" i="12"/>
  <c r="M120" i="12" s="1"/>
  <c r="K119" i="12"/>
  <c r="S119" i="12" s="1"/>
  <c r="L119" i="12"/>
  <c r="M119" i="12" s="1"/>
  <c r="K118" i="12"/>
  <c r="S118" i="12" s="1"/>
  <c r="L118" i="12"/>
  <c r="M118" i="12" s="1"/>
  <c r="K117" i="12"/>
  <c r="S117" i="12" s="1"/>
  <c r="L117" i="12"/>
  <c r="M117" i="12" s="1"/>
  <c r="K116" i="12"/>
  <c r="S116" i="12" s="1"/>
  <c r="L116" i="12"/>
  <c r="M116" i="12" s="1"/>
  <c r="K115" i="12"/>
  <c r="S115" i="12" s="1"/>
  <c r="L115" i="12"/>
  <c r="M115" i="12" s="1"/>
  <c r="K114" i="12"/>
  <c r="S114" i="12" s="1"/>
  <c r="L114" i="12"/>
  <c r="M114" i="12" s="1"/>
  <c r="K113" i="12"/>
  <c r="S113" i="12" s="1"/>
  <c r="L113" i="12"/>
  <c r="M113" i="12" s="1"/>
  <c r="K112" i="12"/>
  <c r="S112" i="12" s="1"/>
  <c r="L112" i="12"/>
  <c r="M112" i="12" s="1"/>
  <c r="K111" i="12"/>
  <c r="S111" i="12" s="1"/>
  <c r="L111" i="12"/>
  <c r="M111" i="12" s="1"/>
  <c r="K110" i="12"/>
  <c r="S110" i="12" s="1"/>
  <c r="L110" i="12"/>
  <c r="M110" i="12" s="1"/>
  <c r="K109" i="12"/>
  <c r="S109" i="12" s="1"/>
  <c r="L109" i="12"/>
  <c r="M109" i="12" s="1"/>
  <c r="K108" i="12"/>
  <c r="S108" i="12" s="1"/>
  <c r="L108" i="12"/>
  <c r="M108" i="12" s="1"/>
  <c r="K107" i="12"/>
  <c r="S107" i="12" s="1"/>
  <c r="L107" i="12"/>
  <c r="M107" i="12" s="1"/>
  <c r="K106" i="12"/>
  <c r="S106" i="12" s="1"/>
  <c r="L106" i="12"/>
  <c r="M106" i="12" s="1"/>
  <c r="K105" i="12"/>
  <c r="S105" i="12" s="1"/>
  <c r="L105" i="12"/>
  <c r="M105" i="12" s="1"/>
  <c r="K104" i="12"/>
  <c r="S104" i="12" s="1"/>
  <c r="L104" i="12"/>
  <c r="M104" i="12" s="1"/>
  <c r="K103" i="12"/>
  <c r="S103" i="12" s="1"/>
  <c r="L103" i="12"/>
  <c r="M103" i="12" s="1"/>
  <c r="K102" i="12"/>
  <c r="S102" i="12" s="1"/>
  <c r="L102" i="12"/>
  <c r="M102" i="12" s="1"/>
  <c r="K101" i="12"/>
  <c r="S101" i="12" s="1"/>
  <c r="L101" i="12"/>
  <c r="M101" i="12" s="1"/>
  <c r="K100" i="12"/>
  <c r="S100" i="12" s="1"/>
  <c r="L100" i="12"/>
  <c r="M100" i="12" s="1"/>
  <c r="K99" i="12"/>
  <c r="S99" i="12" s="1"/>
  <c r="L99" i="12"/>
  <c r="M99" i="12" s="1"/>
  <c r="K98" i="12"/>
  <c r="S98" i="12" s="1"/>
  <c r="L98" i="12"/>
  <c r="M98" i="12" s="1"/>
  <c r="K97" i="12"/>
  <c r="S97" i="12" s="1"/>
  <c r="L97" i="12"/>
  <c r="M97" i="12" s="1"/>
  <c r="K96" i="12"/>
  <c r="S96" i="12" s="1"/>
  <c r="L96" i="12"/>
  <c r="M96" i="12" s="1"/>
  <c r="K95" i="12"/>
  <c r="S95" i="12" s="1"/>
  <c r="L95" i="12"/>
  <c r="M95" i="12" s="1"/>
  <c r="K94" i="12"/>
  <c r="S94" i="12" s="1"/>
  <c r="L94" i="12"/>
  <c r="M94" i="12" s="1"/>
  <c r="K93" i="12"/>
  <c r="S93" i="12" s="1"/>
  <c r="L93" i="12"/>
  <c r="M93" i="12" s="1"/>
  <c r="K92" i="12"/>
  <c r="S92" i="12" s="1"/>
  <c r="L92" i="12"/>
  <c r="M92" i="12" s="1"/>
  <c r="K91" i="12"/>
  <c r="S91" i="12" s="1"/>
  <c r="L91" i="12"/>
  <c r="M91" i="12" s="1"/>
  <c r="K90" i="12"/>
  <c r="S90" i="12" s="1"/>
  <c r="L90" i="12"/>
  <c r="M90" i="12" s="1"/>
  <c r="K89" i="12"/>
  <c r="S89" i="12" s="1"/>
  <c r="L89" i="12"/>
  <c r="M89" i="12" s="1"/>
  <c r="K88" i="12"/>
  <c r="S88" i="12" s="1"/>
  <c r="L88" i="12"/>
  <c r="M88" i="12" s="1"/>
  <c r="K87" i="12"/>
  <c r="S87" i="12" s="1"/>
  <c r="L87" i="12"/>
  <c r="M87" i="12" s="1"/>
  <c r="K86" i="12"/>
  <c r="S86" i="12" s="1"/>
  <c r="L86" i="12"/>
  <c r="M86" i="12" s="1"/>
  <c r="K85" i="12"/>
  <c r="S85" i="12" s="1"/>
  <c r="L85" i="12"/>
  <c r="M85" i="12" s="1"/>
  <c r="K84" i="12"/>
  <c r="S84" i="12" s="1"/>
  <c r="L84" i="12"/>
  <c r="M84" i="12" s="1"/>
  <c r="K83" i="12"/>
  <c r="S83" i="12" s="1"/>
  <c r="L83" i="12"/>
  <c r="M83" i="12" s="1"/>
  <c r="K82" i="12"/>
  <c r="S82" i="12" s="1"/>
  <c r="L82" i="12"/>
  <c r="M82" i="12" s="1"/>
  <c r="K81" i="12"/>
  <c r="S81" i="12" s="1"/>
  <c r="L81" i="12"/>
  <c r="M81" i="12" s="1"/>
  <c r="K80" i="12"/>
  <c r="S80" i="12" s="1"/>
  <c r="L80" i="12"/>
  <c r="M80" i="12" s="1"/>
  <c r="K79" i="12"/>
  <c r="S79" i="12" s="1"/>
  <c r="L79" i="12"/>
  <c r="M79" i="12" s="1"/>
  <c r="K78" i="12"/>
  <c r="S78" i="12" s="1"/>
  <c r="L78" i="12"/>
  <c r="M78" i="12" s="1"/>
  <c r="K77" i="12"/>
  <c r="S77" i="12" s="1"/>
  <c r="L77" i="12"/>
  <c r="M77" i="12" s="1"/>
  <c r="K76" i="12"/>
  <c r="S76" i="12" s="1"/>
  <c r="L76" i="12"/>
  <c r="M76" i="12" s="1"/>
  <c r="K75" i="12"/>
  <c r="S75" i="12" s="1"/>
  <c r="L75" i="12"/>
  <c r="M75" i="12" s="1"/>
  <c r="K74" i="12"/>
  <c r="S74" i="12" s="1"/>
  <c r="L74" i="12"/>
  <c r="M74" i="12" s="1"/>
  <c r="K73" i="12"/>
  <c r="S73" i="12" s="1"/>
  <c r="L73" i="12"/>
  <c r="M73" i="12" s="1"/>
  <c r="K72" i="12"/>
  <c r="S72" i="12" s="1"/>
  <c r="L72" i="12"/>
  <c r="M72" i="12" s="1"/>
  <c r="K71" i="12"/>
  <c r="S71" i="12" s="1"/>
  <c r="L71" i="12"/>
  <c r="M71" i="12" s="1"/>
  <c r="K70" i="12"/>
  <c r="S70" i="12" s="1"/>
  <c r="L70" i="12"/>
  <c r="M70" i="12" s="1"/>
  <c r="K69" i="12"/>
  <c r="S69" i="12" s="1"/>
  <c r="L69" i="12"/>
  <c r="M69" i="12" s="1"/>
  <c r="K68" i="12"/>
  <c r="S68" i="12" s="1"/>
  <c r="L68" i="12"/>
  <c r="M68" i="12" s="1"/>
  <c r="K67" i="12"/>
  <c r="S67" i="12" s="1"/>
  <c r="L67" i="12"/>
  <c r="M67" i="12" s="1"/>
  <c r="K66" i="12"/>
  <c r="S66" i="12" s="1"/>
  <c r="L66" i="12"/>
  <c r="M66" i="12" s="1"/>
  <c r="K65" i="12"/>
  <c r="S65" i="12" s="1"/>
  <c r="L65" i="12"/>
  <c r="M65" i="12" s="1"/>
  <c r="K64" i="12"/>
  <c r="S64" i="12" s="1"/>
  <c r="L64" i="12"/>
  <c r="M64" i="12" s="1"/>
  <c r="K63" i="12"/>
  <c r="S63" i="12" s="1"/>
  <c r="L63" i="12"/>
  <c r="M63" i="12" s="1"/>
  <c r="K62" i="12"/>
  <c r="S62" i="12" s="1"/>
  <c r="L62" i="12"/>
  <c r="M62" i="12" s="1"/>
  <c r="K61" i="12"/>
  <c r="S61" i="12" s="1"/>
  <c r="L61" i="12"/>
  <c r="M61" i="12" s="1"/>
  <c r="K60" i="12"/>
  <c r="S60" i="12" s="1"/>
  <c r="L60" i="12"/>
  <c r="M60" i="12" s="1"/>
  <c r="K59" i="12"/>
  <c r="S59" i="12" s="1"/>
  <c r="L59" i="12"/>
  <c r="M59" i="12" s="1"/>
  <c r="K58" i="12"/>
  <c r="S58" i="12" s="1"/>
  <c r="L58" i="12"/>
  <c r="M58" i="12" s="1"/>
  <c r="K57" i="12"/>
  <c r="S57" i="12" s="1"/>
  <c r="L57" i="12"/>
  <c r="M57" i="12" s="1"/>
  <c r="S182" i="8"/>
  <c r="S181" i="8"/>
  <c r="S180" i="8"/>
  <c r="S179" i="8"/>
  <c r="S178" i="8"/>
  <c r="S177" i="8"/>
  <c r="S176" i="8"/>
  <c r="S175" i="8"/>
  <c r="K174" i="8"/>
  <c r="S174" i="8" s="1"/>
  <c r="L174" i="8"/>
  <c r="M174" i="8" s="1"/>
  <c r="K173" i="8"/>
  <c r="S173" i="8" s="1"/>
  <c r="L173" i="8"/>
  <c r="M173" i="8" s="1"/>
  <c r="K172" i="8"/>
  <c r="S172" i="8" s="1"/>
  <c r="L172" i="8"/>
  <c r="M172" i="8" s="1"/>
  <c r="K171" i="8"/>
  <c r="S171" i="8" s="1"/>
  <c r="L171" i="8"/>
  <c r="M171" i="8" s="1"/>
  <c r="K170" i="8"/>
  <c r="S170" i="8" s="1"/>
  <c r="L170" i="8"/>
  <c r="M170" i="8" s="1"/>
  <c r="K169" i="8"/>
  <c r="S169" i="8" s="1"/>
  <c r="L169" i="8"/>
  <c r="M169" i="8" s="1"/>
  <c r="K168" i="8"/>
  <c r="S168" i="8" s="1"/>
  <c r="L168" i="8"/>
  <c r="M168" i="8" s="1"/>
  <c r="K167" i="8"/>
  <c r="S167" i="8" s="1"/>
  <c r="L167" i="8"/>
  <c r="M167" i="8" s="1"/>
  <c r="K166" i="8"/>
  <c r="S166" i="8" s="1"/>
  <c r="L166" i="8"/>
  <c r="M166" i="8" s="1"/>
  <c r="K165" i="8"/>
  <c r="S165" i="8" s="1"/>
  <c r="L165" i="8"/>
  <c r="M165" i="8" s="1"/>
  <c r="K164" i="8"/>
  <c r="S164" i="8" s="1"/>
  <c r="L164" i="8"/>
  <c r="M164" i="8" s="1"/>
  <c r="K163" i="8"/>
  <c r="S163" i="8" s="1"/>
  <c r="L163" i="8"/>
  <c r="M163" i="8" s="1"/>
  <c r="K162" i="8"/>
  <c r="S162" i="8" s="1"/>
  <c r="L162" i="8"/>
  <c r="M162" i="8" s="1"/>
  <c r="K161" i="8"/>
  <c r="S161" i="8" s="1"/>
  <c r="L161" i="8"/>
  <c r="M161" i="8" s="1"/>
  <c r="K160" i="8"/>
  <c r="S160" i="8" s="1"/>
  <c r="L160" i="8"/>
  <c r="M160" i="8" s="1"/>
  <c r="K159" i="8"/>
  <c r="S159" i="8" s="1"/>
  <c r="L159" i="8"/>
  <c r="M159" i="8" s="1"/>
  <c r="K158" i="8"/>
  <c r="S158" i="8" s="1"/>
  <c r="L158" i="8"/>
  <c r="M158" i="8" s="1"/>
  <c r="K157" i="8"/>
  <c r="S157" i="8" s="1"/>
  <c r="L157" i="8"/>
  <c r="M157" i="8" s="1"/>
  <c r="K156" i="8"/>
  <c r="S156" i="8" s="1"/>
  <c r="L156" i="8"/>
  <c r="M156" i="8" s="1"/>
  <c r="K155" i="8"/>
  <c r="S155" i="8" s="1"/>
  <c r="L155" i="8"/>
  <c r="M155" i="8" s="1"/>
  <c r="K154" i="8"/>
  <c r="S154" i="8" s="1"/>
  <c r="L154" i="8"/>
  <c r="M154" i="8" s="1"/>
  <c r="K153" i="8"/>
  <c r="S153" i="8" s="1"/>
  <c r="L153" i="8"/>
  <c r="M153" i="8" s="1"/>
  <c r="K152" i="8"/>
  <c r="S152" i="8" s="1"/>
  <c r="L152" i="8"/>
  <c r="M152" i="8" s="1"/>
  <c r="K151" i="8"/>
  <c r="S151" i="8" s="1"/>
  <c r="L151" i="8"/>
  <c r="M151" i="8" s="1"/>
  <c r="K150" i="8"/>
  <c r="S150" i="8" s="1"/>
  <c r="L150" i="8"/>
  <c r="M150" i="8" s="1"/>
  <c r="K149" i="8"/>
  <c r="S149" i="8" s="1"/>
  <c r="L149" i="8"/>
  <c r="M149" i="8" s="1"/>
  <c r="K148" i="8"/>
  <c r="S148" i="8" s="1"/>
  <c r="L148" i="8"/>
  <c r="M148" i="8" s="1"/>
  <c r="K147" i="8"/>
  <c r="S147" i="8" s="1"/>
  <c r="L147" i="8"/>
  <c r="M147" i="8" s="1"/>
  <c r="K146" i="8"/>
  <c r="S146" i="8" s="1"/>
  <c r="L146" i="8"/>
  <c r="M146" i="8" s="1"/>
  <c r="K145" i="8"/>
  <c r="S145" i="8" s="1"/>
  <c r="L145" i="8"/>
  <c r="M145" i="8" s="1"/>
  <c r="K144" i="8"/>
  <c r="S144" i="8" s="1"/>
  <c r="L144" i="8"/>
  <c r="M144" i="8" s="1"/>
  <c r="K143" i="8"/>
  <c r="S143" i="8" s="1"/>
  <c r="L143" i="8"/>
  <c r="M143" i="8" s="1"/>
  <c r="K142" i="8"/>
  <c r="S142" i="8" s="1"/>
  <c r="L142" i="8"/>
  <c r="M142" i="8" s="1"/>
  <c r="K141" i="8"/>
  <c r="S141" i="8" s="1"/>
  <c r="L141" i="8"/>
  <c r="M141" i="8" s="1"/>
  <c r="K140" i="8"/>
  <c r="S140" i="8" s="1"/>
  <c r="L140" i="8"/>
  <c r="M140" i="8" s="1"/>
  <c r="K139" i="8"/>
  <c r="S139" i="8" s="1"/>
  <c r="L139" i="8"/>
  <c r="M139" i="8" s="1"/>
  <c r="K138" i="8"/>
  <c r="S138" i="8" s="1"/>
  <c r="L138" i="8"/>
  <c r="M138" i="8" s="1"/>
  <c r="K137" i="8"/>
  <c r="S137" i="8" s="1"/>
  <c r="L137" i="8"/>
  <c r="M137" i="8" s="1"/>
  <c r="K136" i="8"/>
  <c r="S136" i="8" s="1"/>
  <c r="L136" i="8"/>
  <c r="M136" i="8" s="1"/>
  <c r="K135" i="8"/>
  <c r="S135" i="8" s="1"/>
  <c r="L135" i="8"/>
  <c r="M135" i="8" s="1"/>
  <c r="K134" i="8"/>
  <c r="S134" i="8" s="1"/>
  <c r="L134" i="8"/>
  <c r="M134" i="8" s="1"/>
  <c r="K133" i="8"/>
  <c r="S133" i="8" s="1"/>
  <c r="L133" i="8"/>
  <c r="M133" i="8" s="1"/>
  <c r="K132" i="8"/>
  <c r="S132" i="8" s="1"/>
  <c r="L132" i="8"/>
  <c r="M132" i="8" s="1"/>
  <c r="K131" i="8"/>
  <c r="S131" i="8" s="1"/>
  <c r="L131" i="8"/>
  <c r="M131" i="8" s="1"/>
  <c r="K130" i="8"/>
  <c r="S130" i="8" s="1"/>
  <c r="L130" i="8"/>
  <c r="M130" i="8" s="1"/>
  <c r="K129" i="8"/>
  <c r="S129" i="8" s="1"/>
  <c r="L129" i="8"/>
  <c r="M129" i="8" s="1"/>
  <c r="K128" i="8"/>
  <c r="S128" i="8" s="1"/>
  <c r="L128" i="8"/>
  <c r="M128" i="8" s="1"/>
  <c r="K127" i="8"/>
  <c r="S127" i="8" s="1"/>
  <c r="L127" i="8"/>
  <c r="M127" i="8" s="1"/>
  <c r="K126" i="8"/>
  <c r="S126" i="8" s="1"/>
  <c r="L126" i="8"/>
  <c r="M126" i="8" s="1"/>
  <c r="K125" i="8"/>
  <c r="S125" i="8" s="1"/>
  <c r="L125" i="8"/>
  <c r="M125" i="8" s="1"/>
  <c r="K124" i="8"/>
  <c r="S124" i="8" s="1"/>
  <c r="L124" i="8"/>
  <c r="M124" i="8" s="1"/>
  <c r="K123" i="8"/>
  <c r="S123" i="8" s="1"/>
  <c r="L123" i="8"/>
  <c r="M123" i="8" s="1"/>
  <c r="K122" i="8"/>
  <c r="S122" i="8" s="1"/>
  <c r="L122" i="8"/>
  <c r="M122" i="8" s="1"/>
  <c r="K121" i="8"/>
  <c r="S121" i="8" s="1"/>
  <c r="L121" i="8"/>
  <c r="M121" i="8" s="1"/>
  <c r="K120" i="8"/>
  <c r="S120" i="8" s="1"/>
  <c r="L120" i="8"/>
  <c r="M120" i="8" s="1"/>
  <c r="K119" i="8"/>
  <c r="S119" i="8" s="1"/>
  <c r="L119" i="8"/>
  <c r="M119" i="8" s="1"/>
  <c r="K118" i="8"/>
  <c r="S118" i="8" s="1"/>
  <c r="L118" i="8"/>
  <c r="M118" i="8" s="1"/>
  <c r="K117" i="8"/>
  <c r="S117" i="8" s="1"/>
  <c r="L117" i="8"/>
  <c r="M117" i="8" s="1"/>
  <c r="K116" i="8"/>
  <c r="S116" i="8" s="1"/>
  <c r="L116" i="8"/>
  <c r="M116" i="8" s="1"/>
  <c r="K115" i="8"/>
  <c r="S115" i="8" s="1"/>
  <c r="L115" i="8"/>
  <c r="M115" i="8" s="1"/>
  <c r="K114" i="8"/>
  <c r="S114" i="8" s="1"/>
  <c r="L114" i="8"/>
  <c r="M114" i="8" s="1"/>
  <c r="K113" i="8"/>
  <c r="S113" i="8" s="1"/>
  <c r="L113" i="8"/>
  <c r="M113" i="8" s="1"/>
  <c r="K112" i="8"/>
  <c r="S112" i="8" s="1"/>
  <c r="L112" i="8"/>
  <c r="M112" i="8" s="1"/>
  <c r="K111" i="8"/>
  <c r="S111" i="8" s="1"/>
  <c r="L111" i="8"/>
  <c r="M111" i="8" s="1"/>
  <c r="K110" i="8"/>
  <c r="S110" i="8" s="1"/>
  <c r="L110" i="8"/>
  <c r="M110" i="8" s="1"/>
  <c r="K109" i="8"/>
  <c r="S109" i="8" s="1"/>
  <c r="L109" i="8"/>
  <c r="M109" i="8" s="1"/>
  <c r="K108" i="8"/>
  <c r="S108" i="8" s="1"/>
  <c r="L108" i="8"/>
  <c r="M108" i="8" s="1"/>
  <c r="K107" i="8"/>
  <c r="S107" i="8" s="1"/>
  <c r="L107" i="8"/>
  <c r="M107" i="8" s="1"/>
  <c r="K106" i="8"/>
  <c r="S106" i="8" s="1"/>
  <c r="L106" i="8"/>
  <c r="M106" i="8" s="1"/>
  <c r="K105" i="8"/>
  <c r="S105" i="8" s="1"/>
  <c r="L105" i="8"/>
  <c r="M105" i="8" s="1"/>
  <c r="K104" i="8"/>
  <c r="S104" i="8" s="1"/>
  <c r="L104" i="8"/>
  <c r="M104" i="8" s="1"/>
  <c r="K103" i="8"/>
  <c r="S103" i="8" s="1"/>
  <c r="L103" i="8"/>
  <c r="M103" i="8" s="1"/>
  <c r="K102" i="8"/>
  <c r="S102" i="8" s="1"/>
  <c r="L102" i="8"/>
  <c r="M102" i="8" s="1"/>
  <c r="K101" i="8"/>
  <c r="S101" i="8" s="1"/>
  <c r="L101" i="8"/>
  <c r="M101" i="8" s="1"/>
  <c r="K100" i="8"/>
  <c r="S100" i="8" s="1"/>
  <c r="L100" i="8"/>
  <c r="M100" i="8" s="1"/>
  <c r="K99" i="8"/>
  <c r="S99" i="8" s="1"/>
  <c r="L99" i="8"/>
  <c r="M99" i="8" s="1"/>
  <c r="K98" i="8"/>
  <c r="S98" i="8" s="1"/>
  <c r="L98" i="8"/>
  <c r="M98" i="8" s="1"/>
  <c r="K97" i="8"/>
  <c r="S97" i="8" s="1"/>
  <c r="L97" i="8"/>
  <c r="M97" i="8" s="1"/>
  <c r="K96" i="8"/>
  <c r="S96" i="8" s="1"/>
  <c r="L96" i="8"/>
  <c r="M96" i="8" s="1"/>
  <c r="K95" i="8"/>
  <c r="S95" i="8" s="1"/>
  <c r="L95" i="8"/>
  <c r="M95" i="8" s="1"/>
  <c r="K94" i="8"/>
  <c r="S94" i="8" s="1"/>
  <c r="L94" i="8"/>
  <c r="M94" i="8" s="1"/>
  <c r="K93" i="8"/>
  <c r="S93" i="8" s="1"/>
  <c r="L93" i="8"/>
  <c r="M93" i="8" s="1"/>
  <c r="K92" i="8"/>
  <c r="S92" i="8" s="1"/>
  <c r="L92" i="8"/>
  <c r="M92" i="8" s="1"/>
  <c r="K91" i="8"/>
  <c r="S91" i="8" s="1"/>
  <c r="L91" i="8"/>
  <c r="M91" i="8" s="1"/>
  <c r="K90" i="8"/>
  <c r="S90" i="8" s="1"/>
  <c r="L90" i="8"/>
  <c r="M90" i="8" s="1"/>
  <c r="K89" i="8"/>
  <c r="S89" i="8" s="1"/>
  <c r="L89" i="8"/>
  <c r="M89" i="8" s="1"/>
  <c r="K88" i="8"/>
  <c r="S88" i="8" s="1"/>
  <c r="L88" i="8"/>
  <c r="M88" i="8" s="1"/>
  <c r="K87" i="8"/>
  <c r="S87" i="8" s="1"/>
  <c r="L87" i="8"/>
  <c r="M87" i="8" s="1"/>
  <c r="K86" i="8"/>
  <c r="S86" i="8" s="1"/>
  <c r="L86" i="8"/>
  <c r="M86" i="8" s="1"/>
  <c r="K85" i="8"/>
  <c r="S85" i="8" s="1"/>
  <c r="L85" i="8"/>
  <c r="M85" i="8" s="1"/>
  <c r="K84" i="8"/>
  <c r="S84" i="8" s="1"/>
  <c r="L84" i="8"/>
  <c r="M84" i="8" s="1"/>
  <c r="K83" i="8"/>
  <c r="S83" i="8" s="1"/>
  <c r="L83" i="8"/>
  <c r="M83" i="8" s="1"/>
  <c r="K82" i="8"/>
  <c r="S82" i="8" s="1"/>
  <c r="L82" i="8"/>
  <c r="M82" i="8" s="1"/>
  <c r="K81" i="8"/>
  <c r="S81" i="8" s="1"/>
  <c r="L81" i="8"/>
  <c r="M81" i="8" s="1"/>
  <c r="K80" i="8"/>
  <c r="S80" i="8" s="1"/>
  <c r="L80" i="8"/>
  <c r="M80" i="8" s="1"/>
  <c r="K79" i="8"/>
  <c r="S79" i="8" s="1"/>
  <c r="L79" i="8"/>
  <c r="M79" i="8" s="1"/>
  <c r="K78" i="8"/>
  <c r="S78" i="8" s="1"/>
  <c r="L78" i="8"/>
  <c r="M78" i="8" s="1"/>
  <c r="K77" i="8"/>
  <c r="S77" i="8" s="1"/>
  <c r="L77" i="8"/>
  <c r="M77" i="8" s="1"/>
  <c r="K76" i="8"/>
  <c r="S76" i="8" s="1"/>
  <c r="L76" i="8"/>
  <c r="M76" i="8" s="1"/>
  <c r="K75" i="8"/>
  <c r="S75" i="8" s="1"/>
  <c r="L75" i="8"/>
  <c r="M75" i="8" s="1"/>
  <c r="K74" i="8"/>
  <c r="S74" i="8" s="1"/>
  <c r="L74" i="8"/>
  <c r="M74" i="8" s="1"/>
  <c r="K73" i="8"/>
  <c r="S73" i="8" s="1"/>
  <c r="L73" i="8"/>
  <c r="M73" i="8" s="1"/>
  <c r="K72" i="8"/>
  <c r="S72" i="8" s="1"/>
  <c r="L72" i="8"/>
  <c r="M72" i="8" s="1"/>
  <c r="K71" i="8"/>
  <c r="S71" i="8" s="1"/>
  <c r="L71" i="8"/>
  <c r="M71" i="8" s="1"/>
  <c r="K70" i="8"/>
  <c r="S70" i="8" s="1"/>
  <c r="L70" i="8"/>
  <c r="M70" i="8" s="1"/>
  <c r="K69" i="8"/>
  <c r="S69" i="8" s="1"/>
  <c r="L69" i="8"/>
  <c r="M69" i="8" s="1"/>
  <c r="K68" i="8"/>
  <c r="S68" i="8" s="1"/>
  <c r="L68" i="8"/>
  <c r="M68" i="8" s="1"/>
  <c r="K67" i="8"/>
  <c r="S67" i="8" s="1"/>
  <c r="L67" i="8"/>
  <c r="M67" i="8" s="1"/>
  <c r="K66" i="8"/>
  <c r="S66" i="8" s="1"/>
  <c r="L66" i="8"/>
  <c r="M66" i="8" s="1"/>
  <c r="I49" i="13"/>
  <c r="H49" i="13"/>
  <c r="I48" i="13"/>
  <c r="H48" i="13"/>
  <c r="I47" i="13"/>
  <c r="H47" i="13"/>
  <c r="I46" i="13"/>
  <c r="H46" i="13"/>
  <c r="I45" i="13"/>
  <c r="H45" i="13"/>
  <c r="I44" i="13"/>
  <c r="H44" i="13"/>
  <c r="I43" i="13"/>
  <c r="H43" i="13"/>
  <c r="I42" i="13"/>
  <c r="H42" i="13"/>
  <c r="I41" i="13"/>
  <c r="H41" i="13"/>
  <c r="I40" i="13"/>
  <c r="H40" i="13"/>
  <c r="I39" i="13"/>
  <c r="H39" i="13"/>
  <c r="I38" i="13"/>
  <c r="H38" i="13"/>
  <c r="I37" i="13"/>
  <c r="H37" i="13"/>
  <c r="I36" i="13"/>
  <c r="H36" i="13"/>
  <c r="I35" i="13"/>
  <c r="H35" i="13"/>
  <c r="I34" i="13"/>
  <c r="H34" i="13"/>
  <c r="I33" i="13"/>
  <c r="H33" i="13"/>
  <c r="I32" i="13"/>
  <c r="H32" i="13"/>
  <c r="I31" i="13"/>
  <c r="H31" i="13"/>
  <c r="L27" i="13"/>
  <c r="L25" i="13"/>
  <c r="G19" i="13"/>
  <c r="G20" i="13" s="1"/>
  <c r="G17" i="13"/>
  <c r="G21" i="13" s="1"/>
  <c r="G22" i="13" s="1"/>
  <c r="G18" i="13" s="1"/>
  <c r="I56" i="12"/>
  <c r="H56" i="12"/>
  <c r="I55" i="12"/>
  <c r="H55" i="12"/>
  <c r="I54" i="12"/>
  <c r="H54" i="12"/>
  <c r="I53" i="12"/>
  <c r="H53" i="12"/>
  <c r="I52" i="12"/>
  <c r="H52" i="12"/>
  <c r="I51" i="12"/>
  <c r="H51" i="12"/>
  <c r="I50" i="12"/>
  <c r="H50" i="12"/>
  <c r="I49" i="12"/>
  <c r="H49" i="12"/>
  <c r="I48" i="12"/>
  <c r="H48" i="12"/>
  <c r="I47" i="12"/>
  <c r="H47" i="12"/>
  <c r="I46" i="12"/>
  <c r="H46" i="12"/>
  <c r="I45" i="12"/>
  <c r="H45" i="12"/>
  <c r="I44" i="12"/>
  <c r="H44" i="12"/>
  <c r="I43" i="12"/>
  <c r="H43" i="12"/>
  <c r="I42" i="12"/>
  <c r="H42" i="12"/>
  <c r="I41" i="12"/>
  <c r="H41" i="12"/>
  <c r="I40" i="12"/>
  <c r="H40" i="12"/>
  <c r="I39" i="12"/>
  <c r="H39" i="12"/>
  <c r="I38" i="12"/>
  <c r="H38" i="12"/>
  <c r="I37" i="12"/>
  <c r="H37" i="12"/>
  <c r="I36" i="12"/>
  <c r="H36" i="12"/>
  <c r="I35" i="12"/>
  <c r="H35" i="12"/>
  <c r="I34" i="12"/>
  <c r="H34" i="12"/>
  <c r="I33" i="12"/>
  <c r="H33" i="12"/>
  <c r="I32" i="12"/>
  <c r="H32" i="12"/>
  <c r="I31" i="12"/>
  <c r="H31" i="12"/>
  <c r="L27" i="12"/>
  <c r="L25" i="12"/>
  <c r="G19" i="12"/>
  <c r="G20" i="12" s="1"/>
  <c r="G17" i="12"/>
  <c r="G21" i="12" s="1"/>
  <c r="G22" i="12" s="1"/>
  <c r="G18" i="12" s="1"/>
  <c r="G206" i="8"/>
  <c r="G23" i="8" s="1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H27" i="13" l="1"/>
  <c r="H27" i="12"/>
  <c r="I6" i="12" l="1"/>
  <c r="G269" i="12" l="1"/>
  <c r="G23" i="12" s="1"/>
  <c r="G246" i="13"/>
  <c r="G23" i="13" s="1"/>
  <c r="I7" i="11" l="1"/>
  <c r="I6" i="11"/>
  <c r="I8" i="11"/>
  <c r="E6" i="11"/>
  <c r="E9" i="13"/>
  <c r="M7" i="13"/>
  <c r="K7" i="13"/>
  <c r="I7" i="13"/>
  <c r="E7" i="13"/>
  <c r="M6" i="13"/>
  <c r="I6" i="13"/>
  <c r="E6" i="13"/>
  <c r="E5" i="11" s="1"/>
  <c r="M7" i="12"/>
  <c r="M6" i="12"/>
  <c r="K7" i="12"/>
  <c r="I7" i="12"/>
  <c r="E9" i="12"/>
  <c r="E7" i="12"/>
  <c r="E6" i="12"/>
  <c r="L27" i="8" l="1"/>
  <c r="G247" i="13"/>
  <c r="G270" i="12"/>
  <c r="G207" i="8"/>
  <c r="E208" i="8"/>
  <c r="E248" i="13" l="1"/>
  <c r="C15" i="13" l="1"/>
  <c r="C15" i="12"/>
  <c r="P31" i="13" l="1"/>
  <c r="Q32" i="13"/>
  <c r="J32" i="13" s="1"/>
  <c r="P33" i="13"/>
  <c r="Q34" i="13"/>
  <c r="J34" i="13" s="1"/>
  <c r="P35" i="13"/>
  <c r="Q36" i="13"/>
  <c r="J36" i="13" s="1"/>
  <c r="P37" i="13"/>
  <c r="Q38" i="13"/>
  <c r="J38" i="13" s="1"/>
  <c r="P39" i="13"/>
  <c r="Q40" i="13"/>
  <c r="J40" i="13" s="1"/>
  <c r="P41" i="13"/>
  <c r="Q42" i="13"/>
  <c r="J42" i="13" s="1"/>
  <c r="P43" i="13"/>
  <c r="Q44" i="13"/>
  <c r="J44" i="13" s="1"/>
  <c r="P45" i="13"/>
  <c r="Q46" i="13"/>
  <c r="J46" i="13" s="1"/>
  <c r="P47" i="13"/>
  <c r="Q48" i="13"/>
  <c r="J48" i="13" s="1"/>
  <c r="P49" i="13"/>
  <c r="Q31" i="13"/>
  <c r="J31" i="13" s="1"/>
  <c r="P32" i="13"/>
  <c r="Q33" i="13"/>
  <c r="J33" i="13" s="1"/>
  <c r="P34" i="13"/>
  <c r="Q35" i="13"/>
  <c r="J35" i="13" s="1"/>
  <c r="P36" i="13"/>
  <c r="Q37" i="13"/>
  <c r="J37" i="13" s="1"/>
  <c r="P38" i="13"/>
  <c r="Q39" i="13"/>
  <c r="J39" i="13" s="1"/>
  <c r="P40" i="13"/>
  <c r="Q41" i="13"/>
  <c r="J41" i="13" s="1"/>
  <c r="P42" i="13"/>
  <c r="Q43" i="13"/>
  <c r="J43" i="13" s="1"/>
  <c r="P44" i="13"/>
  <c r="Q45" i="13"/>
  <c r="J45" i="13" s="1"/>
  <c r="P46" i="13"/>
  <c r="Q47" i="13"/>
  <c r="J47" i="13" s="1"/>
  <c r="P48" i="13"/>
  <c r="Q49" i="13"/>
  <c r="J49" i="13" s="1"/>
  <c r="P31" i="12"/>
  <c r="Q32" i="12"/>
  <c r="J32" i="12" s="1"/>
  <c r="P33" i="12"/>
  <c r="Q34" i="12"/>
  <c r="J34" i="12" s="1"/>
  <c r="P35" i="12"/>
  <c r="Q36" i="12"/>
  <c r="J36" i="12" s="1"/>
  <c r="P37" i="12"/>
  <c r="Q38" i="12"/>
  <c r="J38" i="12" s="1"/>
  <c r="P39" i="12"/>
  <c r="Q40" i="12"/>
  <c r="J40" i="12" s="1"/>
  <c r="P41" i="12"/>
  <c r="Q42" i="12"/>
  <c r="J42" i="12" s="1"/>
  <c r="P43" i="12"/>
  <c r="Q44" i="12"/>
  <c r="J44" i="12" s="1"/>
  <c r="P45" i="12"/>
  <c r="Q46" i="12"/>
  <c r="J46" i="12" s="1"/>
  <c r="P47" i="12"/>
  <c r="Q48" i="12"/>
  <c r="J48" i="12" s="1"/>
  <c r="P49" i="12"/>
  <c r="Q50" i="12"/>
  <c r="J50" i="12" s="1"/>
  <c r="P51" i="12"/>
  <c r="Q52" i="12"/>
  <c r="J52" i="12" s="1"/>
  <c r="P53" i="12"/>
  <c r="Q54" i="12"/>
  <c r="J54" i="12" s="1"/>
  <c r="P55" i="12"/>
  <c r="Q56" i="12"/>
  <c r="J56" i="12" s="1"/>
  <c r="Q31" i="12"/>
  <c r="J31" i="12" s="1"/>
  <c r="P32" i="12"/>
  <c r="Q33" i="12"/>
  <c r="J33" i="12" s="1"/>
  <c r="P34" i="12"/>
  <c r="Q35" i="12"/>
  <c r="J35" i="12" s="1"/>
  <c r="P36" i="12"/>
  <c r="Q37" i="12"/>
  <c r="J37" i="12" s="1"/>
  <c r="P38" i="12"/>
  <c r="Q39" i="12"/>
  <c r="J39" i="12" s="1"/>
  <c r="P40" i="12"/>
  <c r="Q41" i="12"/>
  <c r="J41" i="12" s="1"/>
  <c r="P42" i="12"/>
  <c r="Q43" i="12"/>
  <c r="J43" i="12" s="1"/>
  <c r="P44" i="12"/>
  <c r="Q45" i="12"/>
  <c r="J45" i="12" s="1"/>
  <c r="P46" i="12"/>
  <c r="Q47" i="12"/>
  <c r="J47" i="12" s="1"/>
  <c r="P48" i="12"/>
  <c r="Q49" i="12"/>
  <c r="J49" i="12" s="1"/>
  <c r="P50" i="12"/>
  <c r="Q51" i="12"/>
  <c r="J51" i="12" s="1"/>
  <c r="P52" i="12"/>
  <c r="Q53" i="12"/>
  <c r="J53" i="12" s="1"/>
  <c r="P54" i="12"/>
  <c r="Q55" i="12"/>
  <c r="J55" i="12" s="1"/>
  <c r="P56" i="12"/>
  <c r="L55" i="12" l="1"/>
  <c r="K55" i="12"/>
  <c r="L53" i="12"/>
  <c r="K53" i="12"/>
  <c r="L51" i="12"/>
  <c r="K51" i="12"/>
  <c r="L49" i="12"/>
  <c r="K49" i="12"/>
  <c r="L47" i="12"/>
  <c r="K47" i="12"/>
  <c r="L45" i="12"/>
  <c r="K45" i="12"/>
  <c r="L43" i="12"/>
  <c r="K43" i="12"/>
  <c r="L41" i="12"/>
  <c r="K41" i="12"/>
  <c r="L39" i="12"/>
  <c r="K39" i="12"/>
  <c r="L37" i="12"/>
  <c r="K37" i="12"/>
  <c r="L35" i="12"/>
  <c r="K35" i="12"/>
  <c r="L33" i="12"/>
  <c r="K33" i="12"/>
  <c r="L31" i="12"/>
  <c r="K31" i="12"/>
  <c r="L56" i="12"/>
  <c r="K56" i="12"/>
  <c r="L54" i="12"/>
  <c r="K54" i="12"/>
  <c r="L52" i="12"/>
  <c r="K52" i="12"/>
  <c r="L50" i="12"/>
  <c r="K50" i="12"/>
  <c r="L48" i="12"/>
  <c r="K48" i="12"/>
  <c r="L46" i="12"/>
  <c r="K46" i="12"/>
  <c r="L44" i="12"/>
  <c r="K44" i="12"/>
  <c r="L42" i="12"/>
  <c r="K42" i="12"/>
  <c r="L40" i="12"/>
  <c r="K40" i="12"/>
  <c r="L38" i="12"/>
  <c r="K38" i="12"/>
  <c r="L36" i="12"/>
  <c r="K36" i="12"/>
  <c r="L34" i="12"/>
  <c r="K34" i="12"/>
  <c r="L32" i="12"/>
  <c r="K32" i="12"/>
  <c r="L49" i="13"/>
  <c r="K49" i="13"/>
  <c r="L47" i="13"/>
  <c r="K47" i="13"/>
  <c r="L45" i="13"/>
  <c r="K45" i="13"/>
  <c r="L43" i="13"/>
  <c r="K43" i="13"/>
  <c r="L41" i="13"/>
  <c r="K41" i="13"/>
  <c r="L39" i="13"/>
  <c r="K39" i="13"/>
  <c r="L37" i="13"/>
  <c r="K37" i="13"/>
  <c r="L35" i="13"/>
  <c r="K35" i="13"/>
  <c r="L33" i="13"/>
  <c r="K33" i="13"/>
  <c r="L31" i="13"/>
  <c r="K31" i="13"/>
  <c r="L48" i="13"/>
  <c r="K48" i="13"/>
  <c r="L46" i="13"/>
  <c r="K46" i="13"/>
  <c r="L44" i="13"/>
  <c r="K44" i="13"/>
  <c r="L42" i="13"/>
  <c r="K42" i="13"/>
  <c r="L40" i="13"/>
  <c r="K40" i="13"/>
  <c r="L38" i="13"/>
  <c r="K38" i="13"/>
  <c r="L36" i="13"/>
  <c r="K36" i="13"/>
  <c r="L34" i="13"/>
  <c r="K34" i="13"/>
  <c r="L32" i="13"/>
  <c r="K32" i="13"/>
  <c r="S47" i="13"/>
  <c r="S43" i="13"/>
  <c r="S39" i="13"/>
  <c r="S35" i="13"/>
  <c r="S49" i="13"/>
  <c r="S45" i="13"/>
  <c r="S41" i="13"/>
  <c r="S37" i="13"/>
  <c r="S33" i="13"/>
  <c r="S48" i="13"/>
  <c r="S46" i="13"/>
  <c r="S44" i="13"/>
  <c r="S42" i="13"/>
  <c r="S40" i="13"/>
  <c r="S38" i="13"/>
  <c r="S36" i="13"/>
  <c r="S34" i="13"/>
  <c r="S32" i="13"/>
  <c r="S55" i="12"/>
  <c r="S51" i="12"/>
  <c r="S47" i="12"/>
  <c r="S43" i="12"/>
  <c r="S39" i="12"/>
  <c r="S35" i="12"/>
  <c r="S53" i="12"/>
  <c r="S49" i="12"/>
  <c r="S45" i="12"/>
  <c r="S41" i="12"/>
  <c r="S37" i="12"/>
  <c r="S33" i="12"/>
  <c r="S56" i="12"/>
  <c r="S54" i="12"/>
  <c r="S52" i="12"/>
  <c r="S50" i="12"/>
  <c r="S48" i="12"/>
  <c r="S46" i="12"/>
  <c r="S44" i="12"/>
  <c r="S42" i="12"/>
  <c r="S40" i="12"/>
  <c r="S38" i="12"/>
  <c r="S36" i="12"/>
  <c r="S34" i="12"/>
  <c r="S32" i="12"/>
  <c r="M32" i="13" l="1"/>
  <c r="M34" i="13"/>
  <c r="M36" i="13"/>
  <c r="M38" i="13"/>
  <c r="M40" i="13"/>
  <c r="M42" i="13"/>
  <c r="M44" i="13"/>
  <c r="M46" i="13"/>
  <c r="M48" i="13"/>
  <c r="M31" i="13"/>
  <c r="M33" i="13"/>
  <c r="M35" i="13"/>
  <c r="M37" i="13"/>
  <c r="M39" i="13"/>
  <c r="M41" i="13"/>
  <c r="M43" i="13"/>
  <c r="M45" i="13"/>
  <c r="M47" i="13"/>
  <c r="M49" i="13"/>
  <c r="M32" i="12"/>
  <c r="M34" i="12"/>
  <c r="M36" i="12"/>
  <c r="M38" i="12"/>
  <c r="M40" i="12"/>
  <c r="M42" i="12"/>
  <c r="M44" i="12"/>
  <c r="M46" i="12"/>
  <c r="M48" i="12"/>
  <c r="M50" i="12"/>
  <c r="M52" i="12"/>
  <c r="M54" i="12"/>
  <c r="M56" i="12"/>
  <c r="M31" i="12"/>
  <c r="M33" i="12"/>
  <c r="M35" i="12"/>
  <c r="M37" i="12"/>
  <c r="M39" i="12"/>
  <c r="M41" i="12"/>
  <c r="M43" i="12"/>
  <c r="M45" i="12"/>
  <c r="M47" i="12"/>
  <c r="M49" i="12"/>
  <c r="M51" i="12"/>
  <c r="M53" i="12"/>
  <c r="M55" i="12"/>
  <c r="U21" i="11"/>
  <c r="U26" i="11"/>
  <c r="S31" i="12"/>
  <c r="T26" i="11"/>
  <c r="T21" i="11"/>
  <c r="S31" i="13"/>
  <c r="W26" i="11"/>
  <c r="W21" i="11"/>
  <c r="X21" i="11"/>
  <c r="X26" i="11"/>
  <c r="J248" i="13"/>
  <c r="L272" i="12"/>
  <c r="L249" i="13" l="1"/>
  <c r="K272" i="12"/>
  <c r="T22" i="11" s="1"/>
  <c r="K249" i="13"/>
  <c r="W22" i="11" s="1"/>
  <c r="X22" i="11"/>
  <c r="U22" i="11"/>
  <c r="J271" i="12"/>
  <c r="C15" i="8" l="1"/>
  <c r="L25" i="8" l="1"/>
  <c r="G17" i="8"/>
  <c r="H43" i="8" l="1"/>
  <c r="H47" i="8"/>
  <c r="H35" i="8" l="1"/>
  <c r="H39" i="8"/>
  <c r="P62" i="8"/>
  <c r="H65" i="8"/>
  <c r="H58" i="8"/>
  <c r="H33" i="8"/>
  <c r="H37" i="8"/>
  <c r="H41" i="8"/>
  <c r="H45" i="8"/>
  <c r="H62" i="8"/>
  <c r="H53" i="8"/>
  <c r="H31" i="8"/>
  <c r="P55" i="8"/>
  <c r="H32" i="8"/>
  <c r="H34" i="8"/>
  <c r="H36" i="8"/>
  <c r="H38" i="8"/>
  <c r="H40" i="8"/>
  <c r="H42" i="8"/>
  <c r="H44" i="8"/>
  <c r="H46" i="8"/>
  <c r="H48" i="8"/>
  <c r="H60" i="8"/>
  <c r="H56" i="8"/>
  <c r="H51" i="8"/>
  <c r="P64" i="8"/>
  <c r="P60" i="8"/>
  <c r="P57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H61" i="8"/>
  <c r="H59" i="8"/>
  <c r="H57" i="8"/>
  <c r="H55" i="8"/>
  <c r="H52" i="8"/>
  <c r="H49" i="8"/>
  <c r="P65" i="8"/>
  <c r="P63" i="8"/>
  <c r="P61" i="8"/>
  <c r="P59" i="8"/>
  <c r="Q64" i="8"/>
  <c r="J64" i="8" s="1"/>
  <c r="Q62" i="8"/>
  <c r="J62" i="8" s="1"/>
  <c r="K62" i="8" s="1"/>
  <c r="S62" i="8" s="1"/>
  <c r="Q60" i="8"/>
  <c r="J60" i="8" s="1"/>
  <c r="K60" i="8" s="1"/>
  <c r="S60" i="8" s="1"/>
  <c r="Q58" i="8"/>
  <c r="J58" i="8" s="1"/>
  <c r="Q56" i="8"/>
  <c r="J56" i="8" s="1"/>
  <c r="Q54" i="8"/>
  <c r="J54" i="8" s="1"/>
  <c r="Q52" i="8"/>
  <c r="J52" i="8" s="1"/>
  <c r="Q50" i="8"/>
  <c r="J50" i="8" s="1"/>
  <c r="Q48" i="8"/>
  <c r="J48" i="8" s="1"/>
  <c r="K48" i="8" s="1"/>
  <c r="S48" i="8" s="1"/>
  <c r="Q46" i="8"/>
  <c r="J46" i="8" s="1"/>
  <c r="K46" i="8" s="1"/>
  <c r="S46" i="8" s="1"/>
  <c r="Q44" i="8"/>
  <c r="J44" i="8" s="1"/>
  <c r="K44" i="8" s="1"/>
  <c r="S44" i="8" s="1"/>
  <c r="Q42" i="8"/>
  <c r="J42" i="8" s="1"/>
  <c r="K42" i="8" s="1"/>
  <c r="S42" i="8" s="1"/>
  <c r="Q40" i="8"/>
  <c r="J40" i="8" s="1"/>
  <c r="K40" i="8" s="1"/>
  <c r="S40" i="8" s="1"/>
  <c r="Q38" i="8"/>
  <c r="J38" i="8" s="1"/>
  <c r="K38" i="8" s="1"/>
  <c r="S38" i="8" s="1"/>
  <c r="Q36" i="8"/>
  <c r="J36" i="8" s="1"/>
  <c r="K36" i="8" s="1"/>
  <c r="S36" i="8" s="1"/>
  <c r="Q34" i="8"/>
  <c r="J34" i="8" s="1"/>
  <c r="K34" i="8" s="1"/>
  <c r="S34" i="8" s="1"/>
  <c r="Q32" i="8"/>
  <c r="J32" i="8" s="1"/>
  <c r="Q31" i="8"/>
  <c r="Q65" i="8"/>
  <c r="J65" i="8" s="1"/>
  <c r="Q63" i="8"/>
  <c r="J63" i="8" s="1"/>
  <c r="Q61" i="8"/>
  <c r="J61" i="8" s="1"/>
  <c r="K61" i="8" s="1"/>
  <c r="S61" i="8" s="1"/>
  <c r="Q59" i="8"/>
  <c r="J59" i="8" s="1"/>
  <c r="K59" i="8" s="1"/>
  <c r="S59" i="8" s="1"/>
  <c r="Q57" i="8"/>
  <c r="J57" i="8" s="1"/>
  <c r="K57" i="8" s="1"/>
  <c r="S57" i="8" s="1"/>
  <c r="Q55" i="8"/>
  <c r="J55" i="8" s="1"/>
  <c r="K55" i="8" s="1"/>
  <c r="S55" i="8" s="1"/>
  <c r="Q53" i="8"/>
  <c r="J53" i="8" s="1"/>
  <c r="Q51" i="8"/>
  <c r="J51" i="8" s="1"/>
  <c r="Q49" i="8"/>
  <c r="J49" i="8" s="1"/>
  <c r="Q47" i="8"/>
  <c r="J47" i="8" s="1"/>
  <c r="K47" i="8" s="1"/>
  <c r="S47" i="8" s="1"/>
  <c r="Q45" i="8"/>
  <c r="J45" i="8" s="1"/>
  <c r="K45" i="8" s="1"/>
  <c r="S45" i="8" s="1"/>
  <c r="Q43" i="8"/>
  <c r="J43" i="8" s="1"/>
  <c r="K43" i="8" s="1"/>
  <c r="S43" i="8" s="1"/>
  <c r="Q41" i="8"/>
  <c r="J41" i="8" s="1"/>
  <c r="K41" i="8" s="1"/>
  <c r="S41" i="8" s="1"/>
  <c r="Q39" i="8"/>
  <c r="J39" i="8" s="1"/>
  <c r="K39" i="8" s="1"/>
  <c r="Q37" i="8"/>
  <c r="J37" i="8" s="1"/>
  <c r="K37" i="8" s="1"/>
  <c r="Q35" i="8"/>
  <c r="J35" i="8" s="1"/>
  <c r="K35" i="8" s="1"/>
  <c r="S35" i="8" s="1"/>
  <c r="Q33" i="8"/>
  <c r="J33" i="8" s="1"/>
  <c r="K33" i="8" s="1"/>
  <c r="H64" i="8"/>
  <c r="H63" i="8"/>
  <c r="L60" i="8"/>
  <c r="G19" i="8"/>
  <c r="P58" i="8"/>
  <c r="P56" i="8"/>
  <c r="P54" i="8"/>
  <c r="P52" i="8"/>
  <c r="P50" i="8"/>
  <c r="P53" i="8"/>
  <c r="P51" i="8"/>
  <c r="P49" i="8"/>
  <c r="H54" i="8"/>
  <c r="H50" i="8"/>
  <c r="K65" i="8" l="1"/>
  <c r="S65" i="8" s="1"/>
  <c r="L65" i="8"/>
  <c r="M60" i="8"/>
  <c r="L32" i="8"/>
  <c r="L57" i="8"/>
  <c r="M57" i="8" s="1"/>
  <c r="L62" i="8"/>
  <c r="M62" i="8" s="1"/>
  <c r="L61" i="8"/>
  <c r="L47" i="8"/>
  <c r="M47" i="8" s="1"/>
  <c r="L45" i="8"/>
  <c r="M45" i="8" s="1"/>
  <c r="L43" i="8"/>
  <c r="M43" i="8" s="1"/>
  <c r="L41" i="8"/>
  <c r="M41" i="8" s="1"/>
  <c r="L39" i="8"/>
  <c r="M39" i="8" s="1"/>
  <c r="L37" i="8"/>
  <c r="M37" i="8" s="1"/>
  <c r="L35" i="8"/>
  <c r="M35" i="8" s="1"/>
  <c r="L33" i="8"/>
  <c r="M33" i="8" s="1"/>
  <c r="L55" i="8"/>
  <c r="M55" i="8" s="1"/>
  <c r="L63" i="8"/>
  <c r="K63" i="8"/>
  <c r="S63" i="8" s="1"/>
  <c r="K32" i="8"/>
  <c r="S32" i="8" s="1"/>
  <c r="L64" i="8"/>
  <c r="K64" i="8"/>
  <c r="S64" i="8" s="1"/>
  <c r="J31" i="8"/>
  <c r="L59" i="8"/>
  <c r="M59" i="8" s="1"/>
  <c r="L48" i="8"/>
  <c r="M48" i="8" s="1"/>
  <c r="L46" i="8"/>
  <c r="M46" i="8" s="1"/>
  <c r="L44" i="8"/>
  <c r="M44" i="8" s="1"/>
  <c r="L42" i="8"/>
  <c r="M42" i="8" s="1"/>
  <c r="L40" i="8"/>
  <c r="M40" i="8" s="1"/>
  <c r="L38" i="8"/>
  <c r="M38" i="8" s="1"/>
  <c r="L36" i="8"/>
  <c r="M36" i="8" s="1"/>
  <c r="L34" i="8"/>
  <c r="M34" i="8" s="1"/>
  <c r="S33" i="8"/>
  <c r="S37" i="8"/>
  <c r="S39" i="8"/>
  <c r="H27" i="8"/>
  <c r="G20" i="8"/>
  <c r="L31" i="8"/>
  <c r="L54" i="8"/>
  <c r="K54" i="8"/>
  <c r="S54" i="8" s="1"/>
  <c r="L58" i="8"/>
  <c r="K58" i="8"/>
  <c r="S58" i="8" s="1"/>
  <c r="L56" i="8"/>
  <c r="K56" i="8"/>
  <c r="S56" i="8" s="1"/>
  <c r="L52" i="8"/>
  <c r="K52" i="8"/>
  <c r="S52" i="8" s="1"/>
  <c r="L50" i="8"/>
  <c r="K50" i="8"/>
  <c r="S50" i="8" s="1"/>
  <c r="L49" i="8"/>
  <c r="K49" i="8"/>
  <c r="S49" i="8" s="1"/>
  <c r="L53" i="8"/>
  <c r="K53" i="8"/>
  <c r="S53" i="8" s="1"/>
  <c r="L51" i="8"/>
  <c r="K51" i="8"/>
  <c r="S51" i="8" s="1"/>
  <c r="M65" i="8" l="1"/>
  <c r="M64" i="8"/>
  <c r="K31" i="8"/>
  <c r="Q21" i="11" s="1"/>
  <c r="M61" i="8"/>
  <c r="M63" i="8"/>
  <c r="M32" i="8"/>
  <c r="R21" i="11"/>
  <c r="R26" i="11"/>
  <c r="G21" i="8"/>
  <c r="M58" i="8"/>
  <c r="M56" i="8"/>
  <c r="M54" i="8"/>
  <c r="M53" i="8"/>
  <c r="M52" i="8"/>
  <c r="M51" i="8"/>
  <c r="M50" i="8"/>
  <c r="M49" i="8"/>
  <c r="Q26" i="11" l="1"/>
  <c r="M31" i="8"/>
  <c r="S31" i="8"/>
  <c r="G22" i="8"/>
  <c r="G18" i="8" l="1"/>
  <c r="G271" i="12" l="1"/>
  <c r="G248" i="13"/>
  <c r="G208" i="8" l="1"/>
  <c r="J208" i="8" l="1"/>
  <c r="L209" i="8" l="1"/>
  <c r="K248" i="13"/>
  <c r="W27" i="11" s="1"/>
  <c r="R22" i="11" l="1"/>
  <c r="K209" i="8"/>
  <c r="Q22" i="11" s="1"/>
  <c r="X27" i="11"/>
  <c r="P38" i="11" l="1"/>
  <c r="Q38" i="11" s="1"/>
  <c r="M8" i="11" s="1"/>
  <c r="T50" i="11"/>
  <c r="R38" i="11" s="1"/>
  <c r="M7" i="11" s="1"/>
  <c r="K271" i="12"/>
  <c r="T27" i="11" s="1"/>
  <c r="U27" i="11"/>
  <c r="R27" i="11"/>
  <c r="R46" i="11" s="1"/>
  <c r="K208" i="8" l="1"/>
  <c r="Q27" i="11" s="1"/>
  <c r="P33" i="11" s="1"/>
  <c r="Q33" i="11" s="1"/>
  <c r="Q50" i="11" l="1"/>
  <c r="R33" i="11" l="1"/>
</calcChain>
</file>

<file path=xl/sharedStrings.xml><?xml version="1.0" encoding="utf-8"?>
<sst xmlns="http://schemas.openxmlformats.org/spreadsheetml/2006/main" count="253" uniqueCount="87">
  <si>
    <t>Cliente</t>
  </si>
  <si>
    <t>Sondeo</t>
  </si>
  <si>
    <t>Muestra</t>
  </si>
  <si>
    <t>Humedad natural</t>
  </si>
  <si>
    <t>Inicial</t>
  </si>
  <si>
    <t>Final</t>
  </si>
  <si>
    <t>Peso rec + m. humeda (g)</t>
  </si>
  <si>
    <t>Peso recipiente (g)</t>
  </si>
  <si>
    <t>Peso rec + m. seca (g)</t>
  </si>
  <si>
    <t>Diámetro (cm)</t>
  </si>
  <si>
    <t>Altura (cm)</t>
  </si>
  <si>
    <t>Peso del anillo + muestra (g)</t>
  </si>
  <si>
    <t>Peso del anillo   (g)</t>
  </si>
  <si>
    <t>Peso de la muestra (g)</t>
  </si>
  <si>
    <t>Peso seco (g)</t>
  </si>
  <si>
    <t>Area (cm2)</t>
  </si>
  <si>
    <t>Volumen (cm3)</t>
  </si>
  <si>
    <t>Peso unitario total (g/cm3)</t>
  </si>
  <si>
    <t>Peso unitario seco (g/cm3</t>
  </si>
  <si>
    <t>Wn (%)</t>
  </si>
  <si>
    <t>Altura final (despues del ensayo de corte)</t>
  </si>
  <si>
    <t>Carga (Kg)</t>
  </si>
  <si>
    <t>Lectura del deformímetro horizontal (mm)</t>
  </si>
  <si>
    <t>Deformación vertical (%)</t>
  </si>
  <si>
    <t>Deformación horizontal (%)</t>
  </si>
  <si>
    <t>Area corregida (cm2)</t>
  </si>
  <si>
    <t>Esfuerzo cortante (Kg/cm2)</t>
  </si>
  <si>
    <t>Relación t/s</t>
  </si>
  <si>
    <t>Fecha</t>
  </si>
  <si>
    <t>Proyecto</t>
  </si>
  <si>
    <t>DIAMETROS</t>
  </si>
  <si>
    <t>ALTURAS</t>
  </si>
  <si>
    <t>DFINAL</t>
  </si>
  <si>
    <t>Parámetros de resistencia</t>
  </si>
  <si>
    <t>c(kg/cm2)</t>
  </si>
  <si>
    <t>Fi (º)</t>
  </si>
  <si>
    <t>Pico</t>
  </si>
  <si>
    <t>Residual</t>
  </si>
  <si>
    <t>tabla de picos</t>
  </si>
  <si>
    <t>ensayo 1</t>
  </si>
  <si>
    <t>ensayo 2</t>
  </si>
  <si>
    <t>ensayo 3</t>
  </si>
  <si>
    <t xml:space="preserve">Carga normal (kg)                                                </t>
  </si>
  <si>
    <t>Esfuerzo normal inicial (kg/cm2)</t>
  </si>
  <si>
    <t>Velocidad de corte (mm/min)</t>
  </si>
  <si>
    <t>Peso del bloque de carga (kg)</t>
  </si>
  <si>
    <t>pendiente</t>
  </si>
  <si>
    <t>phi</t>
  </si>
  <si>
    <t>Pesa de carga (kg)</t>
  </si>
  <si>
    <t>Peso piedra porosa (kg)</t>
  </si>
  <si>
    <t>Galleta 1</t>
  </si>
  <si>
    <t>S</t>
  </si>
  <si>
    <t>T</t>
  </si>
  <si>
    <t>galleta A</t>
  </si>
  <si>
    <t>Recipiente</t>
  </si>
  <si>
    <t xml:space="preserve">Proyecto: </t>
  </si>
  <si>
    <t xml:space="preserve">Fecha </t>
  </si>
  <si>
    <t>A</t>
  </si>
  <si>
    <t>Galleta :</t>
  </si>
  <si>
    <t>C Kg/cm2</t>
  </si>
  <si>
    <t>Nivel de deformacion</t>
  </si>
  <si>
    <t xml:space="preserve">Normal </t>
  </si>
  <si>
    <t>Cortante</t>
  </si>
  <si>
    <t>OJO MODIFICAR CON EL MINIMO DESPUES DEL MAXIMO</t>
  </si>
  <si>
    <t>RECTA TANGENTE</t>
  </si>
  <si>
    <t>Angulo E para area corregida</t>
  </si>
  <si>
    <t>RECTA Residual</t>
  </si>
  <si>
    <t>TANGENTE</t>
  </si>
  <si>
    <t>RESIDUAL</t>
  </si>
  <si>
    <t>tabla de Residual</t>
  </si>
  <si>
    <t>INGERCIVIL LTDA</t>
  </si>
  <si>
    <t>Profundidad:</t>
  </si>
  <si>
    <t>Tipo Muestra:</t>
  </si>
  <si>
    <t>Sondeo:</t>
  </si>
  <si>
    <t>Laboratorista</t>
  </si>
  <si>
    <t>Revisado y Aprobado:</t>
  </si>
  <si>
    <t>I.C. GERMAN DARÍO TAPIA MUÑOZ</t>
  </si>
  <si>
    <t>M.P.  25202-60095 CND (Secc. C/marca)</t>
  </si>
  <si>
    <t>Esfuerzo normal (Kg/cm2)</t>
  </si>
  <si>
    <t>Ensayos de Consolidacion Unidimensional</t>
  </si>
  <si>
    <t>Descripcion de la muestra</t>
  </si>
  <si>
    <t>ENSAYO DE CORTE DIRECTO</t>
  </si>
  <si>
    <t>B</t>
  </si>
  <si>
    <t>C</t>
  </si>
  <si>
    <t>Lectura del deformímetro vertical(mm)</t>
  </si>
  <si>
    <t>Sondeo 6</t>
  </si>
  <si>
    <t>Muestra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</si>
</sst>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00"/>
    <numFmt numFmtId="167" formatCode="0.00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8">
    <xf numFmtId="0" fontId="0" fillId="0" borderId="0" xfId="0"/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/>
    <xf numFmtId="165" fontId="3" fillId="0" borderId="0" xfId="0" applyNumberFormat="1" applyFont="1" applyFill="1"/>
    <xf numFmtId="164" fontId="3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 applyAlignment="1"/>
    <xf numFmtId="2" fontId="3" fillId="0" borderId="1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10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/>
    <xf numFmtId="2" fontId="3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0" fillId="0" borderId="0" xfId="0" applyNumberFormat="1" applyFill="1" applyBorder="1"/>
    <xf numFmtId="2" fontId="3" fillId="0" borderId="1" xfId="0" applyNumberFormat="1" applyFont="1" applyFill="1" applyBorder="1" applyAlignment="1">
      <alignment vertical="center"/>
    </xf>
    <xf numFmtId="2" fontId="3" fillId="0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9" fontId="3" fillId="0" borderId="1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0" fontId="3" fillId="0" borderId="21" xfId="0" applyNumberFormat="1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0" fontId="3" fillId="0" borderId="12" xfId="0" applyFont="1" applyFill="1" applyBorder="1"/>
    <xf numFmtId="0" fontId="4" fillId="0" borderId="0" xfId="0" applyFont="1" applyFill="1" applyBorder="1"/>
    <xf numFmtId="2" fontId="3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/>
    </xf>
    <xf numFmtId="10" fontId="3" fillId="2" borderId="1" xfId="1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0" fillId="0" borderId="0" xfId="0" applyNumberFormat="1" applyFill="1" applyBorder="1" applyAlignment="1"/>
    <xf numFmtId="2" fontId="0" fillId="0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6" fontId="3" fillId="0" borderId="1" xfId="0" applyNumberFormat="1" applyFont="1" applyFill="1" applyBorder="1"/>
    <xf numFmtId="167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2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0" fontId="5" fillId="0" borderId="25" xfId="0" applyFont="1" applyFill="1" applyBorder="1"/>
    <xf numFmtId="0" fontId="3" fillId="0" borderId="1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165" fontId="3" fillId="0" borderId="41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11" xfId="0" applyFont="1" applyFill="1" applyBorder="1" applyAlignment="1"/>
    <xf numFmtId="2" fontId="3" fillId="0" borderId="1" xfId="0" applyNumberFormat="1" applyFont="1" applyFill="1" applyBorder="1" applyAlignment="1">
      <alignment horizontal="center"/>
    </xf>
    <xf numFmtId="0" fontId="3" fillId="0" borderId="11" xfId="0" applyFont="1" applyFill="1" applyBorder="1"/>
    <xf numFmtId="0" fontId="4" fillId="0" borderId="0" xfId="0" applyFont="1" applyFill="1" applyBorder="1" applyAlignment="1" applyProtection="1">
      <alignment vertical="center"/>
    </xf>
    <xf numFmtId="2" fontId="0" fillId="2" borderId="2" xfId="0" applyNumberFormat="1" applyFill="1" applyBorder="1" applyAlignment="1"/>
    <xf numFmtId="2" fontId="0" fillId="2" borderId="3" xfId="0" applyNumberFormat="1" applyFill="1" applyBorder="1" applyAlignment="1"/>
    <xf numFmtId="0" fontId="3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Border="1"/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3" fillId="3" borderId="6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0" fontId="3" fillId="0" borderId="1" xfId="1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4" fillId="4" borderId="0" xfId="0" applyFont="1" applyFill="1" applyBorder="1" applyAlignment="1">
      <alignment vertical="center"/>
    </xf>
    <xf numFmtId="0" fontId="3" fillId="4" borderId="0" xfId="0" applyFont="1" applyFill="1"/>
    <xf numFmtId="2" fontId="3" fillId="5" borderId="1" xfId="0" applyNumberFormat="1" applyFont="1" applyFill="1" applyBorder="1" applyAlignment="1"/>
    <xf numFmtId="2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165" fontId="7" fillId="2" borderId="17" xfId="0" applyNumberFormat="1" applyFont="1" applyFill="1" applyBorder="1" applyAlignment="1">
      <alignment horizontal="center" vertical="center"/>
    </xf>
    <xf numFmtId="10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2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/>
    </xf>
    <xf numFmtId="0" fontId="4" fillId="0" borderId="48" xfId="0" applyFont="1" applyFill="1" applyBorder="1"/>
    <xf numFmtId="0" fontId="3" fillId="0" borderId="49" xfId="0" applyFont="1" applyFill="1" applyBorder="1" applyAlignment="1"/>
    <xf numFmtId="0" fontId="3" fillId="0" borderId="48" xfId="0" applyFont="1" applyFill="1" applyBorder="1" applyAlignment="1"/>
    <xf numFmtId="2" fontId="3" fillId="0" borderId="49" xfId="0" applyNumberFormat="1" applyFont="1" applyFill="1" applyBorder="1" applyAlignment="1">
      <alignment horizontal="center"/>
    </xf>
    <xf numFmtId="0" fontId="4" fillId="0" borderId="11" xfId="0" applyFont="1" applyFill="1" applyBorder="1" applyAlignment="1"/>
    <xf numFmtId="0" fontId="3" fillId="0" borderId="48" xfId="0" applyFont="1" applyFill="1" applyBorder="1"/>
    <xf numFmtId="0" fontId="3" fillId="0" borderId="2" xfId="0" applyFont="1" applyFill="1" applyBorder="1"/>
    <xf numFmtId="2" fontId="3" fillId="0" borderId="2" xfId="0" applyNumberFormat="1" applyFont="1" applyFill="1" applyBorder="1"/>
    <xf numFmtId="2" fontId="3" fillId="2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4" fontId="3" fillId="0" borderId="3" xfId="0" applyNumberFormat="1" applyFont="1" applyFill="1" applyBorder="1" applyAlignment="1">
      <alignment horizontal="center"/>
    </xf>
    <xf numFmtId="14" fontId="3" fillId="0" borderId="24" xfId="0" applyNumberFormat="1" applyFont="1" applyFill="1" applyBorder="1" applyAlignment="1"/>
    <xf numFmtId="49" fontId="3" fillId="0" borderId="1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left"/>
    </xf>
    <xf numFmtId="165" fontId="3" fillId="0" borderId="14" xfId="0" applyNumberFormat="1" applyFont="1" applyFill="1" applyBorder="1" applyAlignment="1">
      <alignment horizontal="left"/>
    </xf>
    <xf numFmtId="165" fontId="3" fillId="0" borderId="37" xfId="0" applyNumberFormat="1" applyFont="1" applyFill="1" applyBorder="1" applyAlignment="1">
      <alignment horizontal="left"/>
    </xf>
    <xf numFmtId="0" fontId="3" fillId="0" borderId="4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wrapText="1"/>
    </xf>
    <xf numFmtId="2" fontId="4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7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2266350735772"/>
          <c:y val="0.11275805630894598"/>
          <c:w val="0.8700199813637447"/>
          <c:h val="0.65829067689089404"/>
        </c:manualLayout>
      </c:layout>
      <c:scatterChart>
        <c:scatterStyle val="lineMarker"/>
        <c:varyColors val="0"/>
        <c:ser>
          <c:idx val="0"/>
          <c:order val="0"/>
          <c:tx>
            <c:v>Ensayo 1</c:v>
          </c:tx>
          <c:spPr>
            <a:ln w="28575">
              <a:noFill/>
            </a:ln>
          </c:spPr>
          <c:xVal>
            <c:numRef>
              <c:f>'CD A wn'!$K$31:$K$174</c:f>
              <c:numCache>
                <c:formatCode>0.000</c:formatCode>
                <c:ptCount val="144"/>
                <c:pt idx="0">
                  <c:v>0.50300821520401495</c:v>
                </c:pt>
                <c:pt idx="1">
                  <c:v>0.5040064473741438</c:v>
                </c:pt>
                <c:pt idx="2">
                  <c:v>0.50558312203405964</c:v>
                </c:pt>
                <c:pt idx="3">
                  <c:v>0.50716967665613544</c:v>
                </c:pt>
                <c:pt idx="4">
                  <c:v>0.50862064287985209</c:v>
                </c:pt>
                <c:pt idx="5">
                  <c:v>0.51007990690028804</c:v>
                </c:pt>
                <c:pt idx="6">
                  <c:v>0.51140039211130506</c:v>
                </c:pt>
                <c:pt idx="7">
                  <c:v>0.51302358543820237</c:v>
                </c:pt>
                <c:pt idx="8">
                  <c:v>0.51450813014857855</c:v>
                </c:pt>
                <c:pt idx="9">
                  <c:v>0.51600123305773893</c:v>
                </c:pt>
                <c:pt idx="10">
                  <c:v>0.51735239810947131</c:v>
                </c:pt>
                <c:pt idx="11">
                  <c:v>0.5188619461216224</c:v>
                </c:pt>
                <c:pt idx="12">
                  <c:v>0.52038024786928783</c:v>
                </c:pt>
                <c:pt idx="13">
                  <c:v>0.5219073721370584</c:v>
                </c:pt>
                <c:pt idx="14">
                  <c:v>0.5234433884202887</c:v>
                </c:pt>
                <c:pt idx="15">
                  <c:v>0.52483346376614293</c:v>
                </c:pt>
                <c:pt idx="16">
                  <c:v>0.52638656892337488</c:v>
                </c:pt>
                <c:pt idx="17">
                  <c:v>0.52794877173512167</c:v>
                </c:pt>
                <c:pt idx="18">
                  <c:v>0.52952014455537844</c:v>
                </c:pt>
                <c:pt idx="19">
                  <c:v>0.53110076049400678</c:v>
                </c:pt>
                <c:pt idx="20">
                  <c:v>0.53269069342635311</c:v>
                </c:pt>
                <c:pt idx="21">
                  <c:v>0.5344504698985354</c:v>
                </c:pt>
                <c:pt idx="22">
                  <c:v>0.53606021244275892</c:v>
                </c:pt>
                <c:pt idx="23">
                  <c:v>0.53767950596524694</c:v>
                </c:pt>
                <c:pt idx="24">
                  <c:v>0.53930842758352115</c:v>
                </c:pt>
                <c:pt idx="25">
                  <c:v>0.54094705523195741</c:v>
                </c:pt>
                <c:pt idx="26">
                  <c:v>0.54259546767233202</c:v>
                </c:pt>
                <c:pt idx="27">
                  <c:v>0.54442011781916777</c:v>
                </c:pt>
                <c:pt idx="28">
                  <c:v>0.54608933843382679</c:v>
                </c:pt>
                <c:pt idx="29">
                  <c:v>0.54776859337668726</c:v>
                </c:pt>
                <c:pt idx="30">
                  <c:v>0.54928857015206145</c:v>
                </c:pt>
                <c:pt idx="31">
                  <c:v>0.5508168019438543</c:v>
                </c:pt>
                <c:pt idx="32">
                  <c:v>0.55252459349913607</c:v>
                </c:pt>
                <c:pt idx="33">
                  <c:v>0.55424273673926316</c:v>
                </c:pt>
                <c:pt idx="34">
                  <c:v>0.55597131735261363</c:v>
                </c:pt>
                <c:pt idx="35">
                  <c:v>0.55771042195631071</c:v>
                </c:pt>
                <c:pt idx="36">
                  <c:v>0.55928468645855078</c:v>
                </c:pt>
                <c:pt idx="37">
                  <c:v>0.56104402865442082</c:v>
                </c:pt>
                <c:pt idx="38">
                  <c:v>0.56281415139664703</c:v>
                </c:pt>
                <c:pt idx="39">
                  <c:v>0.56441655389258361</c:v>
                </c:pt>
                <c:pt idx="40">
                  <c:v>0.56638710094454636</c:v>
                </c:pt>
                <c:pt idx="41">
                  <c:v>0.56819011145269793</c:v>
                </c:pt>
                <c:pt idx="42">
                  <c:v>0.57000426993890163</c:v>
                </c:pt>
                <c:pt idx="43">
                  <c:v>0.57182967080522162</c:v>
                </c:pt>
                <c:pt idx="44">
                  <c:v>0.57366640949886882</c:v>
                </c:pt>
                <c:pt idx="45">
                  <c:v>0.57551458252633303</c:v>
                </c:pt>
                <c:pt idx="46">
                  <c:v>0.577374287467741</c:v>
                </c:pt>
                <c:pt idx="47">
                  <c:v>0.57943340005740607</c:v>
                </c:pt>
                <c:pt idx="48">
                  <c:v>0.5813176445005257</c:v>
                </c:pt>
                <c:pt idx="49">
                  <c:v>0.5832137303379048</c:v>
                </c:pt>
                <c:pt idx="50">
                  <c:v>0.58493041637628429</c:v>
                </c:pt>
                <c:pt idx="51">
                  <c:v>0.58665685191459049</c:v>
                </c:pt>
                <c:pt idx="52">
                  <c:v>0.58858664070816835</c:v>
                </c:pt>
                <c:pt idx="53">
                  <c:v>0.59052866518881741</c:v>
                </c:pt>
                <c:pt idx="54">
                  <c:v>0.59248303195087459</c:v>
                </c:pt>
                <c:pt idx="55">
                  <c:v>0.59444984880080964</c:v>
                </c:pt>
                <c:pt idx="56">
                  <c:v>0.59642922477407201</c:v>
                </c:pt>
                <c:pt idx="57">
                  <c:v>0.59822149232213184</c:v>
                </c:pt>
                <c:pt idx="58">
                  <c:v>0.60042609648032019</c:v>
                </c:pt>
                <c:pt idx="59">
                  <c:v>0.60244381658466739</c:v>
                </c:pt>
                <c:pt idx="60">
                  <c:v>0.60447454459075567</c:v>
                </c:pt>
                <c:pt idx="61">
                  <c:v>0.60651839594158419</c:v>
                </c:pt>
                <c:pt idx="62">
                  <c:v>0.60857548741625211</c:v>
                </c:pt>
                <c:pt idx="63">
                  <c:v>0.6104382876588722</c:v>
                </c:pt>
                <c:pt idx="64">
                  <c:v>0.61272986464779189</c:v>
                </c:pt>
                <c:pt idx="65">
                  <c:v>0.61482739081516036</c:v>
                </c:pt>
                <c:pt idx="66">
                  <c:v>0.61693863796679704</c:v>
                </c:pt>
                <c:pt idx="67">
                  <c:v>0.61927700530900054</c:v>
                </c:pt>
                <c:pt idx="68">
                  <c:v>0.62141747106944956</c:v>
                </c:pt>
                <c:pt idx="69">
                  <c:v>0.6235720461975256</c:v>
                </c:pt>
                <c:pt idx="70">
                  <c:v>0.62552333335309673</c:v>
                </c:pt>
                <c:pt idx="71">
                  <c:v>0.6274862476244949</c:v>
                </c:pt>
                <c:pt idx="72">
                  <c:v>0.62968101654915187</c:v>
                </c:pt>
                <c:pt idx="73">
                  <c:v>0.63189039064364283</c:v>
                </c:pt>
                <c:pt idx="74">
                  <c:v>0.63411450413124415</c:v>
                </c:pt>
                <c:pt idx="75">
                  <c:v>0.63635349284149978</c:v>
                </c:pt>
                <c:pt idx="76">
                  <c:v>0.63838141457218123</c:v>
                </c:pt>
                <c:pt idx="77">
                  <c:v>0.64064904627225783</c:v>
                </c:pt>
                <c:pt idx="78">
                  <c:v>0.64339038433527618</c:v>
                </c:pt>
                <c:pt idx="79">
                  <c:v>0.64592281508945937</c:v>
                </c:pt>
                <c:pt idx="80">
                  <c:v>0.64800884268618497</c:v>
                </c:pt>
                <c:pt idx="81">
                  <c:v>0.65034160874498859</c:v>
                </c:pt>
                <c:pt idx="82">
                  <c:v>0.65269026271194885</c:v>
                </c:pt>
                <c:pt idx="83">
                  <c:v>0.65505495433120586</c:v>
                </c:pt>
                <c:pt idx="84">
                  <c:v>0.65743583518306725</c:v>
                </c:pt>
                <c:pt idx="85">
                  <c:v>0.65983305871157627</c:v>
                </c:pt>
                <c:pt idx="86">
                  <c:v>0.66224678025257055</c:v>
                </c:pt>
                <c:pt idx="87">
                  <c:v>0.66492111689535782</c:v>
                </c:pt>
                <c:pt idx="88">
                  <c:v>0.66736999845899803</c:v>
                </c:pt>
                <c:pt idx="89">
                  <c:v>0.66958851528911667</c:v>
                </c:pt>
                <c:pt idx="90">
                  <c:v>0.67182091456378612</c:v>
                </c:pt>
                <c:pt idx="91">
                  <c:v>0.67431778654283858</c:v>
                </c:pt>
                <c:pt idx="92">
                  <c:v>0.67683211308832958</c:v>
                </c:pt>
                <c:pt idx="93">
                  <c:v>0.67961823431120072</c:v>
                </c:pt>
                <c:pt idx="94">
                  <c:v>0.68191380879368435</c:v>
                </c:pt>
                <c:pt idx="95">
                  <c:v>0.68422393779983071</c:v>
                </c:pt>
                <c:pt idx="96">
                  <c:v>0.68680797365672064</c:v>
                </c:pt>
                <c:pt idx="97">
                  <c:v>0.68941031381677809</c:v>
                </c:pt>
                <c:pt idx="98">
                  <c:v>0.69229424431653286</c:v>
                </c:pt>
                <c:pt idx="99">
                  <c:v>0.69493561203587662</c:v>
                </c:pt>
                <c:pt idx="100">
                  <c:v>0.69732897127133542</c:v>
                </c:pt>
                <c:pt idx="101">
                  <c:v>0.70000635143942735</c:v>
                </c:pt>
                <c:pt idx="102">
                  <c:v>0.70270295907665559</c:v>
                </c:pt>
                <c:pt idx="103">
                  <c:v>0.70541898600740249</c:v>
                </c:pt>
                <c:pt idx="104">
                  <c:v>0.70815462654188255</c:v>
                </c:pt>
                <c:pt idx="105">
                  <c:v>0.71091007751561064</c:v>
                </c:pt>
                <c:pt idx="106">
                  <c:v>0.71368553832962434</c:v>
                </c:pt>
                <c:pt idx="107">
                  <c:v>0.71648121099146</c:v>
                </c:pt>
                <c:pt idx="108">
                  <c:v>0.71929730015690685</c:v>
                </c:pt>
                <c:pt idx="109">
                  <c:v>0.7218494078320602</c:v>
                </c:pt>
                <c:pt idx="110">
                  <c:v>0.72470486185310534</c:v>
                </c:pt>
                <c:pt idx="111">
                  <c:v>0.72758134125199825</c:v>
                </c:pt>
                <c:pt idx="112">
                  <c:v>0.7304790614268396</c:v>
                </c:pt>
                <c:pt idx="113">
                  <c:v>0.73339824064038939</c:v>
                </c:pt>
                <c:pt idx="114">
                  <c:v>0.736044032150167</c:v>
                </c:pt>
                <c:pt idx="115">
                  <c:v>0.73900459531653651</c:v>
                </c:pt>
                <c:pt idx="116">
                  <c:v>0.74168799852205958</c:v>
                </c:pt>
                <c:pt idx="117">
                  <c:v>0.74499227744584662</c:v>
                </c:pt>
                <c:pt idx="118">
                  <c:v>0.74801985929022408</c:v>
                </c:pt>
                <c:pt idx="119">
                  <c:v>0.75107024879719986</c:v>
                </c:pt>
                <c:pt idx="120">
                  <c:v>0.75414368531822384</c:v>
                </c:pt>
                <c:pt idx="121">
                  <c:v>0.75724041146406196</c:v>
                </c:pt>
                <c:pt idx="122">
                  <c:v>0.76036067315921152</c:v>
                </c:pt>
                <c:pt idx="123">
                  <c:v>0.76382044221729495</c:v>
                </c:pt>
                <c:pt idx="124">
                  <c:v>0.76699094410748858</c:v>
                </c:pt>
                <c:pt idx="125">
                  <c:v>0.77018576557749452</c:v>
                </c:pt>
                <c:pt idx="126">
                  <c:v>0.77372846884948898</c:v>
                </c:pt>
                <c:pt idx="127">
                  <c:v>0.77697521238108247</c:v>
                </c:pt>
                <c:pt idx="128">
                  <c:v>0.78024709363100642</c:v>
                </c:pt>
                <c:pt idx="129">
                  <c:v>0.7835443840900933</c:v>
                </c:pt>
                <c:pt idx="130">
                  <c:v>0.78653389782776928</c:v>
                </c:pt>
                <c:pt idx="131">
                  <c:v>0.7902162976790339</c:v>
                </c:pt>
                <c:pt idx="132">
                  <c:v>0.79325277527398685</c:v>
                </c:pt>
                <c:pt idx="133">
                  <c:v>0.79665182810326696</c:v>
                </c:pt>
                <c:pt idx="134">
                  <c:v>0.79973387762810333</c:v>
                </c:pt>
                <c:pt idx="135">
                  <c:v>0.80318409436528315</c:v>
                </c:pt>
                <c:pt idx="136">
                  <c:v>0.80666167073562356</c:v>
                </c:pt>
                <c:pt idx="137">
                  <c:v>0.81016690969544558</c:v>
                </c:pt>
                <c:pt idx="138">
                  <c:v>0.8140549897431737</c:v>
                </c:pt>
                <c:pt idx="139">
                  <c:v>0.81726160903261691</c:v>
                </c:pt>
                <c:pt idx="140">
                  <c:v>0.82121229140618701</c:v>
                </c:pt>
                <c:pt idx="141">
                  <c:v>0.82483420812678854</c:v>
                </c:pt>
                <c:pt idx="142">
                  <c:v>0.82848540182449204</c:v>
                </c:pt>
                <c:pt idx="143">
                  <c:v>0.83216620321323354</c:v>
                </c:pt>
              </c:numCache>
            </c:numRef>
          </c:xVal>
          <c:yVal>
            <c:numRef>
              <c:f>'CD A wn'!$L$31:$L$174</c:f>
              <c:numCache>
                <c:formatCode>0.0000</c:formatCode>
                <c:ptCount val="144"/>
                <c:pt idx="0">
                  <c:v>5.7704133635519297E-4</c:v>
                </c:pt>
                <c:pt idx="1">
                  <c:v>4.3363986680582917E-2</c:v>
                </c:pt>
                <c:pt idx="2">
                  <c:v>4.1759655831140344E-2</c:v>
                </c:pt>
                <c:pt idx="3">
                  <c:v>4.3054331073850059E-2</c:v>
                </c:pt>
                <c:pt idx="4">
                  <c:v>0.14820387054301273</c:v>
                </c:pt>
                <c:pt idx="5">
                  <c:v>0.20363353801327178</c:v>
                </c:pt>
                <c:pt idx="6">
                  <c:v>0.23642747806690506</c:v>
                </c:pt>
                <c:pt idx="7">
                  <c:v>0.2583650107465611</c:v>
                </c:pt>
                <c:pt idx="8">
                  <c:v>0.27268802358655808</c:v>
                </c:pt>
                <c:pt idx="9">
                  <c:v>0.28117467118862971</c:v>
                </c:pt>
                <c:pt idx="10">
                  <c:v>0.29318737311473542</c:v>
                </c:pt>
                <c:pt idx="11">
                  <c:v>0.30535218516203078</c:v>
                </c:pt>
                <c:pt idx="12">
                  <c:v>0.31699117494521006</c:v>
                </c:pt>
                <c:pt idx="13">
                  <c:v>0.32869842476597799</c:v>
                </c:pt>
                <c:pt idx="14">
                  <c:v>0.33627113714868967</c:v>
                </c:pt>
                <c:pt idx="15">
                  <c:v>0.33836830872247525</c:v>
                </c:pt>
                <c:pt idx="16">
                  <c:v>0.35023910941038627</c:v>
                </c:pt>
                <c:pt idx="17">
                  <c:v>0.33734853298086642</c:v>
                </c:pt>
                <c:pt idx="18">
                  <c:v>0.36508064195750295</c:v>
                </c:pt>
                <c:pt idx="19">
                  <c:v>0.357031378058004</c:v>
                </c:pt>
                <c:pt idx="20">
                  <c:v>0.37459970475350923</c:v>
                </c:pt>
                <c:pt idx="21">
                  <c:v>0.38319455334445662</c:v>
                </c:pt>
                <c:pt idx="22">
                  <c:v>0.39357308863591606</c:v>
                </c:pt>
                <c:pt idx="23">
                  <c:v>0.40894872512071817</c:v>
                </c:pt>
                <c:pt idx="24">
                  <c:v>0.41699317832700894</c:v>
                </c:pt>
                <c:pt idx="25">
                  <c:v>0.42074242109905663</c:v>
                </c:pt>
                <c:pt idx="26">
                  <c:v>0.42451435768647572</c:v>
                </c:pt>
                <c:pt idx="27">
                  <c:v>0.43593469485171266</c:v>
                </c:pt>
                <c:pt idx="28">
                  <c:v>0.44666824104124697</c:v>
                </c:pt>
                <c:pt idx="29">
                  <c:v>0.44678499144627504</c:v>
                </c:pt>
                <c:pt idx="30">
                  <c:v>0.45054528674483946</c:v>
                </c:pt>
                <c:pt idx="31">
                  <c:v>0.45748577260632339</c:v>
                </c:pt>
                <c:pt idx="32">
                  <c:v>0.45446727500307182</c:v>
                </c:pt>
                <c:pt idx="33">
                  <c:v>0.46923264538627707</c:v>
                </c:pt>
                <c:pt idx="34">
                  <c:v>0.47516069235288838</c:v>
                </c:pt>
                <c:pt idx="35">
                  <c:v>0.47920619611295218</c:v>
                </c:pt>
                <c:pt idx="36">
                  <c:v>0.48440846830570466</c:v>
                </c:pt>
                <c:pt idx="37">
                  <c:v>0.48915036685301577</c:v>
                </c:pt>
                <c:pt idx="38">
                  <c:v>0.49004801184320235</c:v>
                </c:pt>
                <c:pt idx="39">
                  <c:v>0.49856560580833753</c:v>
                </c:pt>
                <c:pt idx="40">
                  <c:v>0.50225549261935754</c:v>
                </c:pt>
                <c:pt idx="41">
                  <c:v>0.49863981551249664</c:v>
                </c:pt>
                <c:pt idx="42">
                  <c:v>0.50546309214293006</c:v>
                </c:pt>
                <c:pt idx="43">
                  <c:v>0.50576982019896166</c:v>
                </c:pt>
                <c:pt idx="44">
                  <c:v>0.51134296647076494</c:v>
                </c:pt>
                <c:pt idx="45">
                  <c:v>0.5189323261357599</c:v>
                </c:pt>
                <c:pt idx="46">
                  <c:v>0.52193389776450794</c:v>
                </c:pt>
                <c:pt idx="47">
                  <c:v>0.52446000595217279</c:v>
                </c:pt>
                <c:pt idx="48">
                  <c:v>0.5208304725980123</c:v>
                </c:pt>
                <c:pt idx="49">
                  <c:v>0.52788167967898103</c:v>
                </c:pt>
                <c:pt idx="50">
                  <c:v>0.53211957979635005</c:v>
                </c:pt>
                <c:pt idx="51">
                  <c:v>0.5256141256439395</c:v>
                </c:pt>
                <c:pt idx="52">
                  <c:v>0.52869354687383574</c:v>
                </c:pt>
                <c:pt idx="53">
                  <c:v>0.53653494383364864</c:v>
                </c:pt>
                <c:pt idx="54">
                  <c:v>0.53423250652761212</c:v>
                </c:pt>
                <c:pt idx="55">
                  <c:v>0.53941566101887017</c:v>
                </c:pt>
                <c:pt idx="56">
                  <c:v>0.53915914993770475</c:v>
                </c:pt>
                <c:pt idx="57">
                  <c:v>0.54146558930310118</c:v>
                </c:pt>
                <c:pt idx="58">
                  <c:v>0.54621622198620301</c:v>
                </c:pt>
                <c:pt idx="59">
                  <c:v>0.54943399475822474</c:v>
                </c:pt>
                <c:pt idx="60">
                  <c:v>0.56168765966996759</c:v>
                </c:pt>
                <c:pt idx="61">
                  <c:v>0.55036690164347613</c:v>
                </c:pt>
                <c:pt idx="62">
                  <c:v>0.55572427790636947</c:v>
                </c:pt>
                <c:pt idx="63">
                  <c:v>0.55602473878754721</c:v>
                </c:pt>
                <c:pt idx="64">
                  <c:v>0.56443825515153501</c:v>
                </c:pt>
                <c:pt idx="65">
                  <c:v>0.56989705787713196</c:v>
                </c:pt>
                <c:pt idx="66">
                  <c:v>0.57043853914282805</c:v>
                </c:pt>
                <c:pt idx="67">
                  <c:v>0.56620685442755803</c:v>
                </c:pt>
                <c:pt idx="68">
                  <c:v>0.56816388879964652</c:v>
                </c:pt>
                <c:pt idx="69">
                  <c:v>0.57084917325074902</c:v>
                </c:pt>
                <c:pt idx="70">
                  <c:v>0.57981136272863032</c:v>
                </c:pt>
                <c:pt idx="71">
                  <c:v>0.59098875301424914</c:v>
                </c:pt>
                <c:pt idx="72">
                  <c:v>0.58727700057994714</c:v>
                </c:pt>
                <c:pt idx="73">
                  <c:v>0.59151226833161152</c:v>
                </c:pt>
                <c:pt idx="74">
                  <c:v>0.58995704008939509</c:v>
                </c:pt>
                <c:pt idx="75">
                  <c:v>0.59204011364108067</c:v>
                </c:pt>
                <c:pt idx="76">
                  <c:v>0.59172980157206889</c:v>
                </c:pt>
                <c:pt idx="77">
                  <c:v>0.59750642060178227</c:v>
                </c:pt>
                <c:pt idx="78">
                  <c:v>0.59858698120214704</c:v>
                </c:pt>
                <c:pt idx="79">
                  <c:v>0.59797910169327539</c:v>
                </c:pt>
                <c:pt idx="80">
                  <c:v>0.5969367605393312</c:v>
                </c:pt>
                <c:pt idx="81">
                  <c:v>0.59833961291864857</c:v>
                </c:pt>
                <c:pt idx="82">
                  <c:v>0.60349548084908666</c:v>
                </c:pt>
                <c:pt idx="83">
                  <c:v>0.60342754088476869</c:v>
                </c:pt>
                <c:pt idx="84">
                  <c:v>0.6093917639503228</c:v>
                </c:pt>
                <c:pt idx="85">
                  <c:v>0.61312769882063545</c:v>
                </c:pt>
                <c:pt idx="86">
                  <c:v>0.61689000196174792</c:v>
                </c:pt>
                <c:pt idx="87">
                  <c:v>0.62014396002057803</c:v>
                </c:pt>
                <c:pt idx="88">
                  <c:v>0.61706877079919709</c:v>
                </c:pt>
                <c:pt idx="89">
                  <c:v>0.62526518524601238</c:v>
                </c:pt>
                <c:pt idx="90">
                  <c:v>0.63043261117782934</c:v>
                </c:pt>
                <c:pt idx="91">
                  <c:v>0.63045496734343265</c:v>
                </c:pt>
                <c:pt idx="92">
                  <c:v>0.63979378161396827</c:v>
                </c:pt>
                <c:pt idx="93">
                  <c:v>0.6580203367025973</c:v>
                </c:pt>
                <c:pt idx="94">
                  <c:v>0.66180751585244391</c:v>
                </c:pt>
                <c:pt idx="95">
                  <c:v>0.6640495304870514</c:v>
                </c:pt>
                <c:pt idx="96">
                  <c:v>0.6712847330782844</c:v>
                </c:pt>
                <c:pt idx="97">
                  <c:v>0.6698738639518913</c:v>
                </c:pt>
                <c:pt idx="98">
                  <c:v>0.67902956286436089</c:v>
                </c:pt>
                <c:pt idx="99">
                  <c:v>0.68401197099126521</c:v>
                </c:pt>
                <c:pt idx="100">
                  <c:v>0.67996801027124221</c:v>
                </c:pt>
                <c:pt idx="101">
                  <c:v>0.68900300382039981</c:v>
                </c:pt>
                <c:pt idx="102">
                  <c:v>0.70213687858763374</c:v>
                </c:pt>
                <c:pt idx="103">
                  <c:v>0.69028434221880652</c:v>
                </c:pt>
                <c:pt idx="104">
                  <c:v>0.7157079678040057</c:v>
                </c:pt>
                <c:pt idx="105">
                  <c:v>0.72746377488985214</c:v>
                </c:pt>
                <c:pt idx="106">
                  <c:v>0.732760041829977</c:v>
                </c:pt>
                <c:pt idx="107">
                  <c:v>0.7389181675517863</c:v>
                </c:pt>
                <c:pt idx="108">
                  <c:v>0.75585023206470758</c:v>
                </c:pt>
                <c:pt idx="109">
                  <c:v>0.76515676551897782</c:v>
                </c:pt>
                <c:pt idx="110">
                  <c:v>0.76901489997319294</c:v>
                </c:pt>
                <c:pt idx="111">
                  <c:v>0.7804139266171537</c:v>
                </c:pt>
                <c:pt idx="112">
                  <c:v>0.79106398540999756</c:v>
                </c:pt>
                <c:pt idx="113">
                  <c:v>0.80263868067519017</c:v>
                </c:pt>
                <c:pt idx="114">
                  <c:v>0.79793488265267309</c:v>
                </c:pt>
                <c:pt idx="115">
                  <c:v>0.80029661529997431</c:v>
                </c:pt>
                <c:pt idx="116">
                  <c:v>0.80745682719303047</c:v>
                </c:pt>
                <c:pt idx="117">
                  <c:v>0.81703659701360898</c:v>
                </c:pt>
                <c:pt idx="118">
                  <c:v>0.83580301207344421</c:v>
                </c:pt>
                <c:pt idx="119">
                  <c:v>0.84868912367262184</c:v>
                </c:pt>
                <c:pt idx="120">
                  <c:v>0.83745465916426287</c:v>
                </c:pt>
                <c:pt idx="121">
                  <c:v>0.83828740876187702</c:v>
                </c:pt>
                <c:pt idx="122">
                  <c:v>0.80859532769913922</c:v>
                </c:pt>
                <c:pt idx="123">
                  <c:v>0.79825473095745658</c:v>
                </c:pt>
                <c:pt idx="124">
                  <c:v>0.81916570908716924</c:v>
                </c:pt>
                <c:pt idx="125">
                  <c:v>0.82257785914577208</c:v>
                </c:pt>
                <c:pt idx="126">
                  <c:v>0.81482267259625418</c:v>
                </c:pt>
                <c:pt idx="127">
                  <c:v>0.81021987791794603</c:v>
                </c:pt>
                <c:pt idx="128">
                  <c:v>0.8109465007934582</c:v>
                </c:pt>
                <c:pt idx="129">
                  <c:v>0.82156446182751242</c:v>
                </c:pt>
                <c:pt idx="130">
                  <c:v>0.82018755363302687</c:v>
                </c:pt>
                <c:pt idx="131">
                  <c:v>0.82946663890417449</c:v>
                </c:pt>
                <c:pt idx="132">
                  <c:v>0.82355389643079846</c:v>
                </c:pt>
                <c:pt idx="133">
                  <c:v>0.83439401728243512</c:v>
                </c:pt>
                <c:pt idx="134">
                  <c:v>0.83762208203264654</c:v>
                </c:pt>
                <c:pt idx="135">
                  <c:v>0.84584274290782324</c:v>
                </c:pt>
                <c:pt idx="136">
                  <c:v>0.84857963330051545</c:v>
                </c:pt>
                <c:pt idx="137">
                  <c:v>0.85226702108533969</c:v>
                </c:pt>
                <c:pt idx="138">
                  <c:v>0.84048138470609624</c:v>
                </c:pt>
                <c:pt idx="139">
                  <c:v>0.85223002039949403</c:v>
                </c:pt>
                <c:pt idx="140">
                  <c:v>0.83562400545006321</c:v>
                </c:pt>
                <c:pt idx="141">
                  <c:v>0.84025571824883882</c:v>
                </c:pt>
                <c:pt idx="142">
                  <c:v>0.8506281339500148</c:v>
                </c:pt>
                <c:pt idx="143">
                  <c:v>0.85249802116032503</c:v>
                </c:pt>
              </c:numCache>
            </c:numRef>
          </c:yVal>
          <c:smooth val="0"/>
        </c:ser>
        <c:ser>
          <c:idx val="1"/>
          <c:order val="1"/>
          <c:tx>
            <c:v>Ensayo 2</c:v>
          </c:tx>
          <c:spPr>
            <a:ln w="28575">
              <a:noFill/>
            </a:ln>
          </c:spPr>
          <c:xVal>
            <c:numRef>
              <c:f>'CD B wn'!$K$31:$K$239</c:f>
              <c:numCache>
                <c:formatCode>0.000</c:formatCode>
                <c:ptCount val="209"/>
                <c:pt idx="0">
                  <c:v>0.94367441397049034</c:v>
                </c:pt>
                <c:pt idx="1">
                  <c:v>0.94554822067434752</c:v>
                </c:pt>
                <c:pt idx="2">
                  <c:v>0.94823802142527847</c:v>
                </c:pt>
                <c:pt idx="3">
                  <c:v>0.9509431437302539</c:v>
                </c:pt>
                <c:pt idx="4">
                  <c:v>0.95366370539972278</c:v>
                </c:pt>
                <c:pt idx="5">
                  <c:v>0.95612550989108069</c:v>
                </c:pt>
                <c:pt idx="6">
                  <c:v>0.95887573520869707</c:v>
                </c:pt>
                <c:pt idx="7">
                  <c:v>0.96164174834549465</c:v>
                </c:pt>
                <c:pt idx="8">
                  <c:v>0.96442367185209787</c:v>
                </c:pt>
                <c:pt idx="9">
                  <c:v>0.96722162953162549</c:v>
                </c:pt>
                <c:pt idx="10">
                  <c:v>0.97003574645525881</c:v>
                </c:pt>
                <c:pt idx="11">
                  <c:v>0.97286614897804202</c:v>
                </c:pt>
                <c:pt idx="12">
                  <c:v>0.97571296475491465</c:v>
                </c:pt>
                <c:pt idx="13">
                  <c:v>0.97828923885350649</c:v>
                </c:pt>
                <c:pt idx="14">
                  <c:v>0.98116759622966765</c:v>
                </c:pt>
                <c:pt idx="15">
                  <c:v>0.98406274456151799</c:v>
                </c:pt>
                <c:pt idx="16">
                  <c:v>0.98668284412601781</c:v>
                </c:pt>
                <c:pt idx="17">
                  <c:v>0.98961026250618311</c:v>
                </c:pt>
                <c:pt idx="18">
                  <c:v>0.99255486102244928</c:v>
                </c:pt>
                <c:pt idx="19">
                  <c:v>0.99551677661327542</c:v>
                </c:pt>
                <c:pt idx="20">
                  <c:v>0.99849614765058792</c:v>
                </c:pt>
                <c:pt idx="21">
                  <c:v>1.0014931139580594</c:v>
                </c:pt>
                <c:pt idx="22">
                  <c:v>1.004810268112001</c:v>
                </c:pt>
                <c:pt idx="23">
                  <c:v>1.007844646176552</c:v>
                </c:pt>
                <c:pt idx="24">
                  <c:v>1.0108970623925688</c:v>
                </c:pt>
                <c:pt idx="25">
                  <c:v>1.013967662732961</c:v>
                </c:pt>
                <c:pt idx="26">
                  <c:v>1.0170565947200219</c:v>
                </c:pt>
                <c:pt idx="27">
                  <c:v>1.0204757709459928</c:v>
                </c:pt>
                <c:pt idx="28">
                  <c:v>1.0236036865826581</c:v>
                </c:pt>
                <c:pt idx="29">
                  <c:v>1.026750401249787</c:v>
                </c:pt>
                <c:pt idx="30">
                  <c:v>1.0295986449406662</c:v>
                </c:pt>
                <c:pt idx="31">
                  <c:v>1.0324623541113838</c:v>
                </c:pt>
                <c:pt idx="32">
                  <c:v>1.0359836128108801</c:v>
                </c:pt>
                <c:pt idx="33">
                  <c:v>1.0388821015397862</c:v>
                </c:pt>
                <c:pt idx="34">
                  <c:v>1.0421212259029315</c:v>
                </c:pt>
                <c:pt idx="35">
                  <c:v>1.0453800664282493</c:v>
                </c:pt>
                <c:pt idx="36">
                  <c:v>1.0483300157239852</c:v>
                </c:pt>
                <c:pt idx="37">
                  <c:v>1.0516267702362168</c:v>
                </c:pt>
                <c:pt idx="38">
                  <c:v>1.0549437214318997</c:v>
                </c:pt>
                <c:pt idx="39">
                  <c:v>1.0582810385485941</c:v>
                </c:pt>
                <c:pt idx="40">
                  <c:v>1.0616388926791653</c:v>
                </c:pt>
                <c:pt idx="41">
                  <c:v>1.0650174567966113</c:v>
                </c:pt>
                <c:pt idx="42">
                  <c:v>1.0684169057792916</c:v>
                </c:pt>
                <c:pt idx="43">
                  <c:v>1.0718374164365514</c:v>
                </c:pt>
                <c:pt idx="44">
                  <c:v>1.0752791675347619</c:v>
                </c:pt>
                <c:pt idx="45">
                  <c:v>1.0787423398237723</c:v>
                </c:pt>
                <c:pt idx="46">
                  <c:v>1.0822271160637886</c:v>
                </c:pt>
                <c:pt idx="47">
                  <c:v>1.0857336810526879</c:v>
                </c:pt>
                <c:pt idx="48">
                  <c:v>1.0892622216537677</c:v>
                </c:pt>
                <c:pt idx="49">
                  <c:v>1.0928129268239513</c:v>
                </c:pt>
                <c:pt idx="50">
                  <c:v>1.0963859876424431</c:v>
                </c:pt>
                <c:pt idx="51">
                  <c:v>1.0996210161185627</c:v>
                </c:pt>
                <c:pt idx="52">
                  <c:v>1.1032370868211658</c:v>
                </c:pt>
                <c:pt idx="53">
                  <c:v>1.106876079574389</c:v>
                </c:pt>
                <c:pt idx="54">
                  <c:v>1.1105381940170578</c:v>
                </c:pt>
                <c:pt idx="55">
                  <c:v>1.1142236320576142</c:v>
                </c:pt>
                <c:pt idx="56">
                  <c:v>1.1179325979056562</c:v>
                </c:pt>
                <c:pt idx="57">
                  <c:v>1.1212909541031955</c:v>
                </c:pt>
                <c:pt idx="58">
                  <c:v>1.1254219415612543</c:v>
                </c:pt>
                <c:pt idx="59">
                  <c:v>1.1292027395849813</c:v>
                </c:pt>
                <c:pt idx="60">
                  <c:v>1.1330079059153493</c:v>
                </c:pt>
                <c:pt idx="61">
                  <c:v>1.1368376567593892</c:v>
                </c:pt>
                <c:pt idx="62">
                  <c:v>1.1406922108258071</c:v>
                </c:pt>
                <c:pt idx="63">
                  <c:v>1.1445717893603853</c:v>
                </c:pt>
                <c:pt idx="64">
                  <c:v>1.1484766161819728</c:v>
                </c:pt>
                <c:pt idx="65">
                  <c:v>1.1524069177190879</c:v>
                </c:pt>
                <c:pt idx="66">
                  <c:v>1.1563629230471353</c:v>
                </c:pt>
                <c:pt idx="67">
                  <c:v>1.1607444934732865</c:v>
                </c:pt>
                <c:pt idx="68">
                  <c:v>1.164755234392882</c:v>
                </c:pt>
                <c:pt idx="69">
                  <c:v>1.1687924064706854</c:v>
                </c:pt>
                <c:pt idx="70">
                  <c:v>1.1724486585553835</c:v>
                </c:pt>
                <c:pt idx="71">
                  <c:v>1.1765367142959278</c:v>
                </c:pt>
                <c:pt idx="72">
                  <c:v>1.1806519060296596</c:v>
                </c:pt>
                <c:pt idx="73">
                  <c:v>1.1847944824568302</c:v>
                </c:pt>
                <c:pt idx="74">
                  <c:v>1.1889646952460828</c:v>
                </c:pt>
                <c:pt idx="75">
                  <c:v>1.1931627990778122</c:v>
                </c:pt>
                <c:pt idx="76">
                  <c:v>1.1969651523228397</c:v>
                </c:pt>
                <c:pt idx="77">
                  <c:v>1.2012169617604835</c:v>
                </c:pt>
                <c:pt idx="78">
                  <c:v>1.2054974182560065</c:v>
                </c:pt>
                <c:pt idx="79">
                  <c:v>1.2098067886642603</c:v>
                </c:pt>
                <c:pt idx="80">
                  <c:v>1.2141453430754614</c:v>
                </c:pt>
                <c:pt idx="81">
                  <c:v>1.2185133548632088</c:v>
                </c:pt>
                <c:pt idx="82">
                  <c:v>1.2233525214487102</c:v>
                </c:pt>
                <c:pt idx="83">
                  <c:v>1.2273388607737079</c:v>
                </c:pt>
                <c:pt idx="84">
                  <c:v>1.2317969185046909</c:v>
                </c:pt>
                <c:pt idx="85">
                  <c:v>1.2367361184865517</c:v>
                </c:pt>
                <c:pt idx="86">
                  <c:v>1.2412587397899186</c:v>
                </c:pt>
                <c:pt idx="87">
                  <c:v>1.2458125600729435</c:v>
                </c:pt>
                <c:pt idx="88">
                  <c:v>1.2503978774781648</c:v>
                </c:pt>
                <c:pt idx="89">
                  <c:v>1.2550149938531929</c:v>
                </c:pt>
                <c:pt idx="90">
                  <c:v>1.259197839217157</c:v>
                </c:pt>
                <c:pt idx="91">
                  <c:v>1.2638762187429005</c:v>
                </c:pt>
                <c:pt idx="92">
                  <c:v>1.2685872940740248</c:v>
                </c:pt>
                <c:pt idx="93">
                  <c:v>1.2733313820562164</c:v>
                </c:pt>
                <c:pt idx="94">
                  <c:v>1.2781088035264718</c:v>
                </c:pt>
                <c:pt idx="95">
                  <c:v>1.282437251418741</c:v>
                </c:pt>
                <c:pt idx="96">
                  <c:v>1.2872789049882072</c:v>
                </c:pt>
                <c:pt idx="97">
                  <c:v>1.2921548456176932</c:v>
                </c:pt>
                <c:pt idx="98">
                  <c:v>1.2970654103092896</c:v>
                </c:pt>
                <c:pt idx="99">
                  <c:v>1.3020109403691731</c:v>
                </c:pt>
                <c:pt idx="100">
                  <c:v>1.3069917814749563</c:v>
                </c:pt>
                <c:pt idx="101">
                  <c:v>1.3120082837442848</c:v>
                </c:pt>
                <c:pt idx="102">
                  <c:v>1.317060801804713</c:v>
                </c:pt>
                <c:pt idx="103">
                  <c:v>1.3221496948648865</c:v>
                </c:pt>
                <c:pt idx="104">
                  <c:v>1.3272753267870525</c:v>
                </c:pt>
                <c:pt idx="105">
                  <c:v>1.3324380661609396</c:v>
                </c:pt>
                <c:pt idx="106">
                  <c:v>1.337638286379023</c:v>
                </c:pt>
                <c:pt idx="107">
                  <c:v>1.3434022706089876</c:v>
                </c:pt>
                <c:pt idx="108">
                  <c:v>1.3486824377942002</c:v>
                </c:pt>
                <c:pt idx="109">
                  <c:v>1.3534676396851129</c:v>
                </c:pt>
                <c:pt idx="110">
                  <c:v>1.3588216159745725</c:v>
                </c:pt>
                <c:pt idx="111">
                  <c:v>1.3636738894754243</c:v>
                </c:pt>
                <c:pt idx="112">
                  <c:v>1.3691031138311474</c:v>
                </c:pt>
                <c:pt idx="113">
                  <c:v>1.374572532715993</c:v>
                </c:pt>
                <c:pt idx="114">
                  <c:v>1.3800825602815632</c:v>
                </c:pt>
                <c:pt idx="115">
                  <c:v>1.3856336162185059</c:v>
                </c:pt>
                <c:pt idx="116">
                  <c:v>1.3906649972288616</c:v>
                </c:pt>
                <c:pt idx="117">
                  <c:v>1.3962951835570534</c:v>
                </c:pt>
                <c:pt idx="118">
                  <c:v>1.4019676475293554</c:v>
                </c:pt>
                <c:pt idx="119">
                  <c:v>1.4076828313228809</c:v>
                </c:pt>
                <c:pt idx="120">
                  <c:v>1.4140194099716696</c:v>
                </c:pt>
                <c:pt idx="121">
                  <c:v>1.4198257714951161</c:v>
                </c:pt>
                <c:pt idx="122">
                  <c:v>1.425089214022065</c:v>
                </c:pt>
                <c:pt idx="123">
                  <c:v>1.4309798204067024</c:v>
                </c:pt>
                <c:pt idx="124">
                  <c:v>1.4375115071215196</c:v>
                </c:pt>
                <c:pt idx="125">
                  <c:v>1.4434972156210277</c:v>
                </c:pt>
                <c:pt idx="126">
                  <c:v>1.4495289619539489</c:v>
                </c:pt>
                <c:pt idx="127">
                  <c:v>1.455607239897746</c:v>
                </c:pt>
                <c:pt idx="128">
                  <c:v>1.4623476873764867</c:v>
                </c:pt>
                <c:pt idx="129">
                  <c:v>1.4679054001926142</c:v>
                </c:pt>
                <c:pt idx="130">
                  <c:v>1.4735020371675849</c:v>
                </c:pt>
                <c:pt idx="131">
                  <c:v>1.4803957862418899</c:v>
                </c:pt>
                <c:pt idx="132">
                  <c:v>1.4867143734872057</c:v>
                </c:pt>
                <c:pt idx="133">
                  <c:v>1.4930826034540832</c:v>
                </c:pt>
                <c:pt idx="134">
                  <c:v>1.4988569047468621</c:v>
                </c:pt>
                <c:pt idx="135">
                  <c:v>1.505320962130464</c:v>
                </c:pt>
                <c:pt idx="136">
                  <c:v>1.5111824103959079</c:v>
                </c:pt>
                <c:pt idx="137">
                  <c:v>1.5177443141416702</c:v>
                </c:pt>
                <c:pt idx="138">
                  <c:v>1.5243585455420887</c:v>
                </c:pt>
                <c:pt idx="139">
                  <c:v>1.5316953343764852</c:v>
                </c:pt>
                <c:pt idx="140">
                  <c:v>1.538421360998147</c:v>
                </c:pt>
                <c:pt idx="141">
                  <c:v>1.5452015496057852</c:v>
                </c:pt>
                <c:pt idx="142">
                  <c:v>1.5513505313399638</c:v>
                </c:pt>
                <c:pt idx="143">
                  <c:v>1.5582353139712348</c:v>
                </c:pt>
                <c:pt idx="144">
                  <c:v>1.5658732259825618</c:v>
                </c:pt>
                <c:pt idx="145">
                  <c:v>1.5728762462526902</c:v>
                </c:pt>
                <c:pt idx="146">
                  <c:v>1.5799365660171452</c:v>
                </c:pt>
                <c:pt idx="147">
                  <c:v>1.5870548407452296</c:v>
                </c:pt>
                <c:pt idx="148">
                  <c:v>1.5942317356241826</c:v>
                </c:pt>
                <c:pt idx="149">
                  <c:v>1.6014679257359348</c:v>
                </c:pt>
                <c:pt idx="150">
                  <c:v>1.6080317603318348</c:v>
                </c:pt>
                <c:pt idx="151">
                  <c:v>1.6153825074697816</c:v>
                </c:pt>
                <c:pt idx="152">
                  <c:v>1.6227945652176947</c:v>
                </c:pt>
                <c:pt idx="153">
                  <c:v>1.6302686490087159</c:v>
                </c:pt>
                <c:pt idx="154">
                  <c:v>1.6378054850937602</c:v>
                </c:pt>
                <c:pt idx="155">
                  <c:v>1.6446428999038751</c:v>
                </c:pt>
                <c:pt idx="156">
                  <c:v>1.6523010057966978</c:v>
                </c:pt>
                <c:pt idx="157">
                  <c:v>1.6600240331589082</c:v>
                </c:pt>
                <c:pt idx="158">
                  <c:v>1.6678127523896928</c:v>
                </c:pt>
                <c:pt idx="159">
                  <c:v>1.6756679457326957</c:v>
                </c:pt>
                <c:pt idx="160">
                  <c:v>1.6835904074994708</c:v>
                </c:pt>
                <c:pt idx="161">
                  <c:v>1.6915809442979366</c:v>
                </c:pt>
                <c:pt idx="162">
                  <c:v>1.6996403752659672</c:v>
                </c:pt>
                <c:pt idx="163">
                  <c:v>1.7077695323102469</c:v>
                </c:pt>
                <c:pt idx="164">
                  <c:v>1.7159692603505265</c:v>
                </c:pt>
                <c:pt idx="165">
                  <c:v>1.7242404175694286</c:v>
                </c:pt>
                <c:pt idx="166">
                  <c:v>1.732583875667943</c:v>
                </c:pt>
                <c:pt idx="167">
                  <c:v>1.74100052012676</c:v>
                </c:pt>
                <c:pt idx="168">
                  <c:v>1.7494912504736035</c:v>
                </c:pt>
                <c:pt idx="169">
                  <c:v>1.7580569805567179</c:v>
                </c:pt>
                <c:pt idx="170">
                  <c:v>1.7666986388246704</c:v>
                </c:pt>
                <c:pt idx="171">
                  <c:v>1.7745418292181039</c:v>
                </c:pt>
                <c:pt idx="172">
                  <c:v>1.7833303624654568</c:v>
                </c:pt>
                <c:pt idx="173">
                  <c:v>1.7921976016370722</c:v>
                </c:pt>
                <c:pt idx="174">
                  <c:v>1.801144534920663</c:v>
                </c:pt>
                <c:pt idx="175">
                  <c:v>1.8092657430222463</c:v>
                </c:pt>
                <c:pt idx="176">
                  <c:v>1.8183668753834461</c:v>
                </c:pt>
                <c:pt idx="177">
                  <c:v>1.8275506596231763</c:v>
                </c:pt>
                <c:pt idx="178">
                  <c:v>1.8368181484373451</c:v>
                </c:pt>
                <c:pt idx="179">
                  <c:v>1.8461704118848532</c:v>
                </c:pt>
                <c:pt idx="180">
                  <c:v>1.8556085377391351</c:v>
                </c:pt>
                <c:pt idx="181">
                  <c:v>1.8651336318481557</c:v>
                </c:pt>
                <c:pt idx="182">
                  <c:v>1.8747468185030716</c:v>
                </c:pt>
                <c:pt idx="183">
                  <c:v>1.8844492408158384</c:v>
                </c:pt>
                <c:pt idx="184">
                  <c:v>1.8942420611059785</c:v>
                </c:pt>
                <c:pt idx="185">
                  <c:v>1.9041264612967925</c:v>
                </c:pt>
                <c:pt idx="186">
                  <c:v>1.9141036433212699</c:v>
                </c:pt>
                <c:pt idx="187">
                  <c:v>1.9241748295379697</c:v>
                </c:pt>
                <c:pt idx="188">
                  <c:v>1.9343412631571755</c:v>
                </c:pt>
                <c:pt idx="189">
                  <c:v>1.9446042086775819</c:v>
                </c:pt>
                <c:pt idx="190">
                  <c:v>1.9549649523338657</c:v>
                </c:pt>
                <c:pt idx="191">
                  <c:v>1.9654248025554018</c:v>
                </c:pt>
                <c:pt idx="192">
                  <c:v>1.9759850904364822</c:v>
                </c:pt>
                <c:pt idx="193">
                  <c:v>1.9866471702183603</c:v>
                </c:pt>
                <c:pt idx="194">
                  <c:v>1.996331212420446</c:v>
                </c:pt>
                <c:pt idx="195">
                  <c:v>2.0071905128275032</c:v>
                </c:pt>
                <c:pt idx="196">
                  <c:v>2.018155667951107</c:v>
                </c:pt>
                <c:pt idx="197">
                  <c:v>2.0292281271451915</c:v>
                </c:pt>
                <c:pt idx="198">
                  <c:v>2.0404093654554361</c:v>
                </c:pt>
                <c:pt idx="199">
                  <c:v>2.0517008841784907</c:v>
                </c:pt>
                <c:pt idx="200">
                  <c:v>2.0631042114356513</c:v>
                </c:pt>
                <c:pt idx="201">
                  <c:v>2.0746209027614131</c:v>
                </c:pt>
                <c:pt idx="202">
                  <c:v>2.0862525417073621</c:v>
                </c:pt>
                <c:pt idx="203">
                  <c:v>2.0980007404618539</c:v>
                </c:pt>
                <c:pt idx="204">
                  <c:v>2.1098671404859686</c:v>
                </c:pt>
                <c:pt idx="205">
                  <c:v>2.1218534131662357</c:v>
                </c:pt>
                <c:pt idx="206">
                  <c:v>2.1351787982775248</c:v>
                </c:pt>
                <c:pt idx="207">
                  <c:v>2.14742238084458</c:v>
                </c:pt>
                <c:pt idx="208">
                  <c:v>2.1597912148822975</c:v>
                </c:pt>
              </c:numCache>
            </c:numRef>
          </c:xVal>
          <c:yVal>
            <c:numRef>
              <c:f>'CD B wn'!$L$31:$L$239</c:f>
              <c:numCache>
                <c:formatCode>0.0000</c:formatCode>
                <c:ptCount val="209"/>
                <c:pt idx="0">
                  <c:v>6.4152006647932175E-4</c:v>
                </c:pt>
                <c:pt idx="1">
                  <c:v>3.2139695026497793E-2</c:v>
                </c:pt>
                <c:pt idx="2">
                  <c:v>3.3198056491910329E-2</c:v>
                </c:pt>
                <c:pt idx="3">
                  <c:v>3.3615994231834881E-2</c:v>
                </c:pt>
                <c:pt idx="4">
                  <c:v>0.18282367232340155</c:v>
                </c:pt>
                <c:pt idx="5">
                  <c:v>0.24471914770880554</c:v>
                </c:pt>
                <c:pt idx="6">
                  <c:v>0.26758610351933976</c:v>
                </c:pt>
                <c:pt idx="7">
                  <c:v>0.29221930120189893</c:v>
                </c:pt>
                <c:pt idx="8">
                  <c:v>0.3110943644049195</c:v>
                </c:pt>
                <c:pt idx="9">
                  <c:v>0.3251474566161679</c:v>
                </c:pt>
                <c:pt idx="10">
                  <c:v>0.33631480046899476</c:v>
                </c:pt>
                <c:pt idx="11">
                  <c:v>0.34754726727885454</c:v>
                </c:pt>
                <c:pt idx="12">
                  <c:v>0.36149861968014113</c:v>
                </c:pt>
                <c:pt idx="13">
                  <c:v>0.372428895201944</c:v>
                </c:pt>
                <c:pt idx="14">
                  <c:v>0.38252928128694574</c:v>
                </c:pt>
                <c:pt idx="15">
                  <c:v>0.3940271527037128</c:v>
                </c:pt>
                <c:pt idx="16">
                  <c:v>0.40312535495986374</c:v>
                </c:pt>
                <c:pt idx="17">
                  <c:v>0.40869425983764007</c:v>
                </c:pt>
                <c:pt idx="18">
                  <c:v>0.41969420313041078</c:v>
                </c:pt>
                <c:pt idx="19">
                  <c:v>0.42703749398389429</c:v>
                </c:pt>
                <c:pt idx="20">
                  <c:v>0.42967310377924012</c:v>
                </c:pt>
                <c:pt idx="21">
                  <c:v>0.43028193320192154</c:v>
                </c:pt>
                <c:pt idx="22">
                  <c:v>0.45527340713437275</c:v>
                </c:pt>
                <c:pt idx="23">
                  <c:v>0.46007398375741859</c:v>
                </c:pt>
                <c:pt idx="24">
                  <c:v>0.46249821838917105</c:v>
                </c:pt>
                <c:pt idx="25">
                  <c:v>0.46562632240431434</c:v>
                </c:pt>
                <c:pt idx="26">
                  <c:v>0.47534167045501419</c:v>
                </c:pt>
                <c:pt idx="27">
                  <c:v>0.49116116502264717</c:v>
                </c:pt>
                <c:pt idx="28">
                  <c:v>0.49927728982473046</c:v>
                </c:pt>
                <c:pt idx="29">
                  <c:v>0.50639611292530673</c:v>
                </c:pt>
                <c:pt idx="30">
                  <c:v>0.51794989269022174</c:v>
                </c:pt>
                <c:pt idx="31">
                  <c:v>0.5285149381033617</c:v>
                </c:pt>
                <c:pt idx="32">
                  <c:v>0.53736019034145943</c:v>
                </c:pt>
                <c:pt idx="33">
                  <c:v>0.54769166484752185</c:v>
                </c:pt>
                <c:pt idx="34">
                  <c:v>0.54975353208838129</c:v>
                </c:pt>
                <c:pt idx="35">
                  <c:v>0.54934069661337126</c:v>
                </c:pt>
                <c:pt idx="36">
                  <c:v>0.55587953907631216</c:v>
                </c:pt>
                <c:pt idx="37">
                  <c:v>0.56763635260129908</c:v>
                </c:pt>
                <c:pt idx="38">
                  <c:v>0.57086106691409622</c:v>
                </c:pt>
                <c:pt idx="39">
                  <c:v>0.57590442633416183</c:v>
                </c:pt>
                <c:pt idx="40">
                  <c:v>0.57664916172122205</c:v>
                </c:pt>
                <c:pt idx="41">
                  <c:v>0.58174233916413842</c:v>
                </c:pt>
                <c:pt idx="42">
                  <c:v>0.59812564054547379</c:v>
                </c:pt>
                <c:pt idx="43">
                  <c:v>0.59931187853014389</c:v>
                </c:pt>
                <c:pt idx="44">
                  <c:v>0.59575391634574471</c:v>
                </c:pt>
                <c:pt idx="45">
                  <c:v>0.60867278297421368</c:v>
                </c:pt>
                <c:pt idx="46">
                  <c:v>0.6271925115198016</c:v>
                </c:pt>
                <c:pt idx="47">
                  <c:v>0.62627232771853525</c:v>
                </c:pt>
                <c:pt idx="48">
                  <c:v>0.63682331930714808</c:v>
                </c:pt>
                <c:pt idx="49">
                  <c:v>0.63221303961924602</c:v>
                </c:pt>
                <c:pt idx="50">
                  <c:v>0.63726146336385958</c:v>
                </c:pt>
                <c:pt idx="51">
                  <c:v>0.63017137459989747</c:v>
                </c:pt>
                <c:pt idx="52">
                  <c:v>0.63524364423308222</c:v>
                </c:pt>
                <c:pt idx="53">
                  <c:v>0.65878426556697267</c:v>
                </c:pt>
                <c:pt idx="54">
                  <c:v>0.6568116049250613</c:v>
                </c:pt>
                <c:pt idx="55">
                  <c:v>0.65520399711807642</c:v>
                </c:pt>
                <c:pt idx="56">
                  <c:v>0.66232489116797799</c:v>
                </c:pt>
                <c:pt idx="57">
                  <c:v>0.66736362933220228</c:v>
                </c:pt>
                <c:pt idx="58">
                  <c:v>0.67632541616262631</c:v>
                </c:pt>
                <c:pt idx="59">
                  <c:v>0.66823430007868989</c:v>
                </c:pt>
                <c:pt idx="60">
                  <c:v>0.66817541049718976</c:v>
                </c:pt>
                <c:pt idx="61">
                  <c:v>0.68048080081598261</c:v>
                </c:pt>
                <c:pt idx="62">
                  <c:v>0.69015485591032122</c:v>
                </c:pt>
                <c:pt idx="63">
                  <c:v>0.70767492293209378</c:v>
                </c:pt>
                <c:pt idx="64">
                  <c:v>0.72141005907563571</c:v>
                </c:pt>
                <c:pt idx="65">
                  <c:v>0.72231202171315523</c:v>
                </c:pt>
                <c:pt idx="66">
                  <c:v>0.71968188666028776</c:v>
                </c:pt>
                <c:pt idx="67">
                  <c:v>0.74568688686146523</c:v>
                </c:pt>
                <c:pt idx="68">
                  <c:v>0.76409973586866042</c:v>
                </c:pt>
                <c:pt idx="69">
                  <c:v>0.74728152720142138</c:v>
                </c:pt>
                <c:pt idx="70">
                  <c:v>0.76277041005289836</c:v>
                </c:pt>
                <c:pt idx="71">
                  <c:v>0.77382814797846267</c:v>
                </c:pt>
                <c:pt idx="72">
                  <c:v>0.77171905980267752</c:v>
                </c:pt>
                <c:pt idx="73">
                  <c:v>0.79858988841338896</c:v>
                </c:pt>
                <c:pt idx="74">
                  <c:v>0.81473721935896726</c:v>
                </c:pt>
                <c:pt idx="75">
                  <c:v>0.81031384234475901</c:v>
                </c:pt>
                <c:pt idx="76">
                  <c:v>0.8169646875389952</c:v>
                </c:pt>
                <c:pt idx="77">
                  <c:v>0.83252397950460155</c:v>
                </c:pt>
                <c:pt idx="78">
                  <c:v>0.83876866385682425</c:v>
                </c:pt>
                <c:pt idx="79">
                  <c:v>0.85245878152590193</c:v>
                </c:pt>
                <c:pt idx="80">
                  <c:v>0.87161091865583651</c:v>
                </c:pt>
                <c:pt idx="81">
                  <c:v>0.87806006208913234</c:v>
                </c:pt>
                <c:pt idx="82">
                  <c:v>0.86075595623161927</c:v>
                </c:pt>
                <c:pt idx="83">
                  <c:v>0.86189204482446946</c:v>
                </c:pt>
                <c:pt idx="84">
                  <c:v>0.88386394097192067</c:v>
                </c:pt>
                <c:pt idx="85">
                  <c:v>0.89959884147271041</c:v>
                </c:pt>
                <c:pt idx="86">
                  <c:v>0.93284423451940368</c:v>
                </c:pt>
                <c:pt idx="87">
                  <c:v>0.93330236198912631</c:v>
                </c:pt>
                <c:pt idx="88">
                  <c:v>0.91676166063463072</c:v>
                </c:pt>
                <c:pt idx="89">
                  <c:v>0.94616858846688501</c:v>
                </c:pt>
                <c:pt idx="90">
                  <c:v>0.96430236347025111</c:v>
                </c:pt>
                <c:pt idx="91">
                  <c:v>0.96444831182215707</c:v>
                </c:pt>
                <c:pt idx="92">
                  <c:v>0.98313526384354222</c:v>
                </c:pt>
                <c:pt idx="93">
                  <c:v>0.99763216310806357</c:v>
                </c:pt>
                <c:pt idx="94">
                  <c:v>1.0131049610513432</c:v>
                </c:pt>
                <c:pt idx="95">
                  <c:v>1.0134845945058069</c:v>
                </c:pt>
                <c:pt idx="96">
                  <c:v>1.023436599597412</c:v>
                </c:pt>
                <c:pt idx="97">
                  <c:v>1.0110623759307249</c:v>
                </c:pt>
                <c:pt idx="98">
                  <c:v>1.0232814186948049</c:v>
                </c:pt>
                <c:pt idx="99">
                  <c:v>1.0462131523334837</c:v>
                </c:pt>
                <c:pt idx="100">
                  <c:v>1.0715396107015238</c:v>
                </c:pt>
                <c:pt idx="101">
                  <c:v>1.0885852017726472</c:v>
                </c:pt>
                <c:pt idx="102">
                  <c:v>1.1147134500788478</c:v>
                </c:pt>
                <c:pt idx="103">
                  <c:v>1.1163240733296504</c:v>
                </c:pt>
                <c:pt idx="104">
                  <c:v>1.1044104425891386</c:v>
                </c:pt>
                <c:pt idx="105">
                  <c:v>1.1327101519685248</c:v>
                </c:pt>
                <c:pt idx="106">
                  <c:v>1.1439509341798568</c:v>
                </c:pt>
                <c:pt idx="107">
                  <c:v>1.1621225660729799</c:v>
                </c:pt>
                <c:pt idx="108">
                  <c:v>1.1951125394181785</c:v>
                </c:pt>
                <c:pt idx="109">
                  <c:v>1.1800307260438778</c:v>
                </c:pt>
                <c:pt idx="110">
                  <c:v>1.1948597875259157</c:v>
                </c:pt>
                <c:pt idx="111">
                  <c:v>1.2139592068013167</c:v>
                </c:pt>
                <c:pt idx="112">
                  <c:v>1.2443874739636638</c:v>
                </c:pt>
                <c:pt idx="113">
                  <c:v>1.2900072103830917</c:v>
                </c:pt>
                <c:pt idx="114">
                  <c:v>1.2628105256325666</c:v>
                </c:pt>
                <c:pt idx="115">
                  <c:v>1.2514054301153668</c:v>
                </c:pt>
                <c:pt idx="116">
                  <c:v>1.2436593562491884</c:v>
                </c:pt>
                <c:pt idx="117">
                  <c:v>1.275272445500081</c:v>
                </c:pt>
                <c:pt idx="118">
                  <c:v>1.2637744800138433</c:v>
                </c:pt>
                <c:pt idx="119">
                  <c:v>1.28854395226184</c:v>
                </c:pt>
                <c:pt idx="120">
                  <c:v>1.3078019556852385</c:v>
                </c:pt>
                <c:pt idx="121">
                  <c:v>1.3401981198225286</c:v>
                </c:pt>
                <c:pt idx="122">
                  <c:v>1.3194934114708317</c:v>
                </c:pt>
                <c:pt idx="123">
                  <c:v>1.328352322017982</c:v>
                </c:pt>
                <c:pt idx="124">
                  <c:v>1.3671529683133627</c:v>
                </c:pt>
                <c:pt idx="125">
                  <c:v>1.3625420056343942</c:v>
                </c:pt>
                <c:pt idx="126">
                  <c:v>1.3179797971481058</c:v>
                </c:pt>
                <c:pt idx="127">
                  <c:v>1.3606141104269192</c:v>
                </c:pt>
                <c:pt idx="128">
                  <c:v>1.3828205915949696</c:v>
                </c:pt>
                <c:pt idx="129">
                  <c:v>1.3691159972113198</c:v>
                </c:pt>
                <c:pt idx="130">
                  <c:v>1.3823496038132497</c:v>
                </c:pt>
                <c:pt idx="131">
                  <c:v>1.3983775941343408</c:v>
                </c:pt>
                <c:pt idx="132">
                  <c:v>1.3947446106854378</c:v>
                </c:pt>
                <c:pt idx="133">
                  <c:v>1.4255867304986241</c:v>
                </c:pt>
                <c:pt idx="134">
                  <c:v>1.4275337134127053</c:v>
                </c:pt>
                <c:pt idx="135">
                  <c:v>1.4464818465139924</c:v>
                </c:pt>
                <c:pt idx="136">
                  <c:v>1.4582780946965732</c:v>
                </c:pt>
                <c:pt idx="137">
                  <c:v>1.4826664079774354</c:v>
                </c:pt>
                <c:pt idx="138">
                  <c:v>1.4766924671486483</c:v>
                </c:pt>
                <c:pt idx="139">
                  <c:v>1.474949101675056</c:v>
                </c:pt>
                <c:pt idx="140">
                  <c:v>1.4751509297159615</c:v>
                </c:pt>
                <c:pt idx="141">
                  <c:v>1.4921567176439985</c:v>
                </c:pt>
                <c:pt idx="142">
                  <c:v>1.5292060458917414</c:v>
                </c:pt>
                <c:pt idx="143">
                  <c:v>1.538111163299194</c:v>
                </c:pt>
                <c:pt idx="144">
                  <c:v>1.5243604830433521</c:v>
                </c:pt>
                <c:pt idx="145">
                  <c:v>1.5172774892417404</c:v>
                </c:pt>
                <c:pt idx="146">
                  <c:v>1.5267733824442147</c:v>
                </c:pt>
                <c:pt idx="147">
                  <c:v>1.5390466199786696</c:v>
                </c:pt>
                <c:pt idx="148">
                  <c:v>1.5904412292197145</c:v>
                </c:pt>
                <c:pt idx="149">
                  <c:v>1.5862289146295365</c:v>
                </c:pt>
                <c:pt idx="150">
                  <c:v>1.5883576605757175</c:v>
                </c:pt>
                <c:pt idx="151">
                  <c:v>1.5956184720942059</c:v>
                </c:pt>
                <c:pt idx="152">
                  <c:v>1.6338292560928394</c:v>
                </c:pt>
                <c:pt idx="153">
                  <c:v>1.6092142090057204</c:v>
                </c:pt>
                <c:pt idx="154">
                  <c:v>1.6378082686238884</c:v>
                </c:pt>
                <c:pt idx="155">
                  <c:v>1.64632276408415</c:v>
                </c:pt>
                <c:pt idx="156">
                  <c:v>1.6618514566674158</c:v>
                </c:pt>
                <c:pt idx="157">
                  <c:v>1.6741331329553886</c:v>
                </c:pt>
                <c:pt idx="158">
                  <c:v>1.623030600050321</c:v>
                </c:pt>
                <c:pt idx="159">
                  <c:v>1.6665576961619559</c:v>
                </c:pt>
                <c:pt idx="160">
                  <c:v>1.673864823714025</c:v>
                </c:pt>
                <c:pt idx="161">
                  <c:v>1.6933087517365775</c:v>
                </c:pt>
                <c:pt idx="162">
                  <c:v>1.6684465486427948</c:v>
                </c:pt>
                <c:pt idx="163">
                  <c:v>1.666558348117126</c:v>
                </c:pt>
                <c:pt idx="164">
                  <c:v>1.7013904960922193</c:v>
                </c:pt>
                <c:pt idx="165">
                  <c:v>1.7072470675471787</c:v>
                </c:pt>
                <c:pt idx="166">
                  <c:v>1.743776198111765</c:v>
                </c:pt>
                <c:pt idx="167">
                  <c:v>1.7634909474999252</c:v>
                </c:pt>
                <c:pt idx="168">
                  <c:v>1.7328437009547693</c:v>
                </c:pt>
                <c:pt idx="169">
                  <c:v>1.7461085070837716</c:v>
                </c:pt>
                <c:pt idx="170">
                  <c:v>1.7360756102415793</c:v>
                </c:pt>
                <c:pt idx="171">
                  <c:v>1.763687670694901</c:v>
                </c:pt>
                <c:pt idx="172">
                  <c:v>1.7518128846706824</c:v>
                </c:pt>
                <c:pt idx="173">
                  <c:v>1.7550408108879061</c:v>
                </c:pt>
                <c:pt idx="174">
                  <c:v>1.7693122204603966</c:v>
                </c:pt>
                <c:pt idx="175">
                  <c:v>1.7662202736824375</c:v>
                </c:pt>
                <c:pt idx="176">
                  <c:v>1.7874663293862669</c:v>
                </c:pt>
                <c:pt idx="177">
                  <c:v>1.7815853840379472</c:v>
                </c:pt>
                <c:pt idx="178">
                  <c:v>1.7899954390418251</c:v>
                </c:pt>
                <c:pt idx="179">
                  <c:v>1.8323680369342761</c:v>
                </c:pt>
                <c:pt idx="180">
                  <c:v>1.8631804678798063</c:v>
                </c:pt>
                <c:pt idx="181">
                  <c:v>1.8372421656776949</c:v>
                </c:pt>
                <c:pt idx="182">
                  <c:v>1.8492605417118906</c:v>
                </c:pt>
                <c:pt idx="183">
                  <c:v>1.8319286160751307</c:v>
                </c:pt>
                <c:pt idx="184">
                  <c:v>1.8305028322076897</c:v>
                </c:pt>
                <c:pt idx="185">
                  <c:v>1.8808296739621413</c:v>
                </c:pt>
                <c:pt idx="186">
                  <c:v>1.8880823295208038</c:v>
                </c:pt>
                <c:pt idx="187">
                  <c:v>1.899978715099377</c:v>
                </c:pt>
                <c:pt idx="188">
                  <c:v>1.9126472800416108</c:v>
                </c:pt>
                <c:pt idx="189">
                  <c:v>1.9102364766764912</c:v>
                </c:pt>
                <c:pt idx="190">
                  <c:v>1.819409631765514</c:v>
                </c:pt>
                <c:pt idx="191">
                  <c:v>1.8344886744994309</c:v>
                </c:pt>
                <c:pt idx="192">
                  <c:v>1.8799427831289404</c:v>
                </c:pt>
                <c:pt idx="193">
                  <c:v>1.9204738798751566</c:v>
                </c:pt>
                <c:pt idx="194">
                  <c:v>1.9413709400792734</c:v>
                </c:pt>
                <c:pt idx="195">
                  <c:v>1.9785392182263228</c:v>
                </c:pt>
                <c:pt idx="196">
                  <c:v>1.9920917812086254</c:v>
                </c:pt>
                <c:pt idx="197">
                  <c:v>2.0140571725622283</c:v>
                </c:pt>
                <c:pt idx="198">
                  <c:v>1.9967194244971014</c:v>
                </c:pt>
                <c:pt idx="199">
                  <c:v>1.9952162494367653</c:v>
                </c:pt>
                <c:pt idx="200">
                  <c:v>1.929167005988224</c:v>
                </c:pt>
                <c:pt idx="201">
                  <c:v>1.9610912767371702</c:v>
                </c:pt>
                <c:pt idx="202">
                  <c:v>1.847279778267914</c:v>
                </c:pt>
                <c:pt idx="203">
                  <c:v>1.8548297757336083</c:v>
                </c:pt>
                <c:pt idx="204">
                  <c:v>1.8818153588823274</c:v>
                </c:pt>
                <c:pt idx="205">
                  <c:v>1.8961122039074763</c:v>
                </c:pt>
                <c:pt idx="206">
                  <c:v>1.8942305012839802</c:v>
                </c:pt>
                <c:pt idx="207">
                  <c:v>1.8780853760909517</c:v>
                </c:pt>
                <c:pt idx="208">
                  <c:v>1.8778909983832399</c:v>
                </c:pt>
              </c:numCache>
            </c:numRef>
          </c:yVal>
          <c:smooth val="0"/>
        </c:ser>
        <c:ser>
          <c:idx val="2"/>
          <c:order val="2"/>
          <c:tx>
            <c:v>Ensayo 3</c:v>
          </c:tx>
          <c:spPr>
            <a:ln w="28575">
              <a:noFill/>
            </a:ln>
          </c:spPr>
          <c:xVal>
            <c:numRef>
              <c:f>'CD C wn'!$K$31:$K$210</c:f>
              <c:numCache>
                <c:formatCode>0.000</c:formatCode>
                <c:ptCount val="180"/>
                <c:pt idx="0">
                  <c:v>2.0120328608160598</c:v>
                </c:pt>
                <c:pt idx="1">
                  <c:v>2.0160257894965752</c:v>
                </c:pt>
                <c:pt idx="2">
                  <c:v>2.0211828859012599</c:v>
                </c:pt>
                <c:pt idx="3">
                  <c:v>2.0269439814161543</c:v>
                </c:pt>
                <c:pt idx="4">
                  <c:v>2.0321570568935061</c:v>
                </c:pt>
                <c:pt idx="5">
                  <c:v>2.0373969346943266</c:v>
                </c:pt>
                <c:pt idx="6">
                  <c:v>2.0426638009245881</c:v>
                </c:pt>
                <c:pt idx="7">
                  <c:v>2.0485477560948451</c:v>
                </c:pt>
                <c:pt idx="8">
                  <c:v>2.0544655223347461</c:v>
                </c:pt>
                <c:pt idx="9">
                  <c:v>2.0598206375418564</c:v>
                </c:pt>
                <c:pt idx="10">
                  <c:v>2.0652035459496489</c:v>
                </c:pt>
                <c:pt idx="11">
                  <c:v>2.071217389741149</c:v>
                </c:pt>
                <c:pt idx="12">
                  <c:v>2.0772660575505846</c:v>
                </c:pt>
                <c:pt idx="13">
                  <c:v>2.0833498225471709</c:v>
                </c:pt>
                <c:pt idx="14">
                  <c:v>2.0894689607184667</c:v>
                </c:pt>
                <c:pt idx="15">
                  <c:v>2.0950066595397865</c:v>
                </c:pt>
                <c:pt idx="16">
                  <c:v>2.1011937773383047</c:v>
                </c:pt>
                <c:pt idx="17">
                  <c:v>2.1067931174753718</c:v>
                </c:pt>
                <c:pt idx="18">
                  <c:v>2.1130492414796871</c:v>
                </c:pt>
                <c:pt idx="19">
                  <c:v>2.1193421037628308</c:v>
                </c:pt>
                <c:pt idx="20">
                  <c:v>2.1263070348313891</c:v>
                </c:pt>
                <c:pt idx="21">
                  <c:v>2.1320392184302612</c:v>
                </c:pt>
                <c:pt idx="22">
                  <c:v>2.1384440661602997</c:v>
                </c:pt>
                <c:pt idx="23">
                  <c:v>2.1448868429396049</c:v>
                </c:pt>
                <c:pt idx="24">
                  <c:v>2.1513678543331327</c:v>
                </c:pt>
                <c:pt idx="25">
                  <c:v>2.1585414964896028</c:v>
                </c:pt>
                <c:pt idx="26">
                  <c:v>2.1651038096064723</c:v>
                </c:pt>
                <c:pt idx="27">
                  <c:v>2.172367645267764</c:v>
                </c:pt>
                <c:pt idx="28">
                  <c:v>2.179012652461195</c:v>
                </c:pt>
                <c:pt idx="29">
                  <c:v>2.1850272441311929</c:v>
                </c:pt>
                <c:pt idx="30">
                  <c:v>2.1910743735067491</c:v>
                </c:pt>
                <c:pt idx="31">
                  <c:v>2.1978318596624842</c:v>
                </c:pt>
                <c:pt idx="32">
                  <c:v>2.204630144809077</c:v>
                </c:pt>
                <c:pt idx="33">
                  <c:v>2.2114695651344869</c:v>
                </c:pt>
                <c:pt idx="34">
                  <c:v>2.2183504604551141</c:v>
                </c:pt>
                <c:pt idx="35">
                  <c:v>2.2245790111844972</c:v>
                </c:pt>
                <c:pt idx="36">
                  <c:v>2.2308416878252428</c:v>
                </c:pt>
                <c:pt idx="37">
                  <c:v>2.2378405524340179</c:v>
                </c:pt>
                <c:pt idx="38">
                  <c:v>2.2448822172833989</c:v>
                </c:pt>
                <c:pt idx="39">
                  <c:v>2.2519670402847116</c:v>
                </c:pt>
                <c:pt idx="40">
                  <c:v>2.2590953832654823</c:v>
                </c:pt>
                <c:pt idx="41">
                  <c:v>2.2662676120217502</c:v>
                </c:pt>
                <c:pt idx="42">
                  <c:v>2.2727604458107917</c:v>
                </c:pt>
                <c:pt idx="43">
                  <c:v>2.2800170797556065</c:v>
                </c:pt>
                <c:pt idx="44">
                  <c:v>2.2880513315533939</c:v>
                </c:pt>
                <c:pt idx="45">
                  <c:v>2.2954028426199344</c:v>
                </c:pt>
                <c:pt idx="46">
                  <c:v>2.3028001298595835</c:v>
                </c:pt>
                <c:pt idx="47">
                  <c:v>2.3102435840254971</c:v>
                </c:pt>
                <c:pt idx="48">
                  <c:v>2.3177336002296243</c:v>
                </c:pt>
                <c:pt idx="49">
                  <c:v>2.3252705780021028</c:v>
                </c:pt>
                <c:pt idx="50">
                  <c:v>2.3320943439579302</c:v>
                </c:pt>
                <c:pt idx="51">
                  <c:v>2.3389567736372117</c:v>
                </c:pt>
                <c:pt idx="52">
                  <c:v>2.347397132804764</c:v>
                </c:pt>
                <c:pt idx="53">
                  <c:v>2.3551211632037319</c:v>
                </c:pt>
                <c:pt idx="54">
                  <c:v>2.3621146607552697</c:v>
                </c:pt>
                <c:pt idx="55">
                  <c:v>2.3699321278034984</c:v>
                </c:pt>
                <c:pt idx="56">
                  <c:v>2.3770104150562434</c:v>
                </c:pt>
                <c:pt idx="57">
                  <c:v>2.385716899096288</c:v>
                </c:pt>
                <c:pt idx="58">
                  <c:v>2.3936850806088721</c:v>
                </c:pt>
                <c:pt idx="59">
                  <c:v>2.4017043859212808</c:v>
                </c:pt>
                <c:pt idx="60">
                  <c:v>2.4097752663386696</c:v>
                </c:pt>
                <c:pt idx="61">
                  <c:v>2.4170835326194116</c:v>
                </c:pt>
                <c:pt idx="62">
                  <c:v>2.4252536677533634</c:v>
                </c:pt>
                <c:pt idx="63">
                  <c:v>2.4334767164283888</c:v>
                </c:pt>
                <c:pt idx="64">
                  <c:v>2.4417531506354888</c:v>
                </c:pt>
                <c:pt idx="65">
                  <c:v>2.4509194585911676</c:v>
                </c:pt>
                <c:pt idx="66">
                  <c:v>2.4593095632606414</c:v>
                </c:pt>
                <c:pt idx="67">
                  <c:v>2.4677545518671882</c:v>
                </c:pt>
                <c:pt idx="68">
                  <c:v>2.4762549194096777</c:v>
                </c:pt>
                <c:pt idx="69">
                  <c:v>2.4848111667048149</c:v>
                </c:pt>
                <c:pt idx="70">
                  <c:v>2.4934238004707954</c:v>
                </c:pt>
                <c:pt idx="71">
                  <c:v>2.5012238049181512</c:v>
                </c:pt>
                <c:pt idx="72">
                  <c:v>2.5108202843074632</c:v>
                </c:pt>
                <c:pt idx="73">
                  <c:v>2.5187240661966075</c:v>
                </c:pt>
                <c:pt idx="74">
                  <c:v>2.5275615625745713</c:v>
                </c:pt>
                <c:pt idx="75">
                  <c:v>2.5364580165249766</c:v>
                </c:pt>
                <c:pt idx="76">
                  <c:v>2.5445156827229805</c:v>
                </c:pt>
                <c:pt idx="77">
                  <c:v>2.5535256582887249</c:v>
                </c:pt>
                <c:pt idx="78">
                  <c:v>2.5635065896841969</c:v>
                </c:pt>
                <c:pt idx="79">
                  <c:v>2.572644372778206</c:v>
                </c:pt>
                <c:pt idx="80">
                  <c:v>2.5809211491504218</c:v>
                </c:pt>
                <c:pt idx="81">
                  <c:v>2.5901767318943176</c:v>
                </c:pt>
                <c:pt idx="82">
                  <c:v>2.6004304785530401</c:v>
                </c:pt>
                <c:pt idx="83">
                  <c:v>2.6088770148978142</c:v>
                </c:pt>
                <c:pt idx="84">
                  <c:v>2.6183229029839103</c:v>
                </c:pt>
                <c:pt idx="85">
                  <c:v>2.6287880568959698</c:v>
                </c:pt>
                <c:pt idx="86">
                  <c:v>2.6393322348463051</c:v>
                </c:pt>
                <c:pt idx="87">
                  <c:v>2.6489871210102822</c:v>
                </c:pt>
                <c:pt idx="88">
                  <c:v>2.6587086282489683</c:v>
                </c:pt>
                <c:pt idx="89">
                  <c:v>2.6675154719534184</c:v>
                </c:pt>
                <c:pt idx="90">
                  <c:v>2.6773653202201451</c:v>
                </c:pt>
                <c:pt idx="91">
                  <c:v>2.6862887236632687</c:v>
                </c:pt>
                <c:pt idx="92">
                  <c:v>2.6972711461713543</c:v>
                </c:pt>
                <c:pt idx="93">
                  <c:v>2.7063195606912527</c:v>
                </c:pt>
                <c:pt idx="94">
                  <c:v>2.7164402817199287</c:v>
                </c:pt>
                <c:pt idx="95">
                  <c:v>2.7266321141898064</c:v>
                </c:pt>
                <c:pt idx="96">
                  <c:v>2.7358661363599808</c:v>
                </c:pt>
                <c:pt idx="97">
                  <c:v>2.7461949973081752</c:v>
                </c:pt>
                <c:pt idx="98">
                  <c:v>2.7565970039844121</c:v>
                </c:pt>
                <c:pt idx="99">
                  <c:v>2.7670728753264844</c:v>
                </c:pt>
                <c:pt idx="100">
                  <c:v>2.777623339454236</c:v>
                </c:pt>
                <c:pt idx="101">
                  <c:v>2.78824913381324</c:v>
                </c:pt>
                <c:pt idx="102">
                  <c:v>2.7989510053211411</c:v>
                </c:pt>
                <c:pt idx="103">
                  <c:v>2.8097297105167214</c:v>
                </c:pt>
                <c:pt idx="104">
                  <c:v>2.8205860157117577</c:v>
                </c:pt>
                <c:pt idx="105">
                  <c:v>2.8315206971457116</c:v>
                </c:pt>
                <c:pt idx="106">
                  <c:v>2.8436403100624426</c:v>
                </c:pt>
                <c:pt idx="107">
                  <c:v>2.8547421533184973</c:v>
                </c:pt>
                <c:pt idx="108">
                  <c:v>2.86592484396584</c:v>
                </c:pt>
                <c:pt idx="109">
                  <c:v>2.8771892006276274</c:v>
                </c:pt>
                <c:pt idx="110">
                  <c:v>2.8873976313282408</c:v>
                </c:pt>
                <c:pt idx="111">
                  <c:v>2.8988194474124214</c:v>
                </c:pt>
                <c:pt idx="112">
                  <c:v>2.910325365007993</c:v>
                </c:pt>
                <c:pt idx="113">
                  <c:v>2.9207533095064475</c:v>
                </c:pt>
                <c:pt idx="114">
                  <c:v>2.9324214031274516</c:v>
                </c:pt>
                <c:pt idx="115">
                  <c:v>2.944176128600668</c:v>
                </c:pt>
                <c:pt idx="116">
                  <c:v>2.9548301915114834</c:v>
                </c:pt>
                <c:pt idx="117">
                  <c:v>2.9667519940882383</c:v>
                </c:pt>
                <c:pt idx="118">
                  <c:v>2.9787630582550473</c:v>
                </c:pt>
                <c:pt idx="119">
                  <c:v>2.9908643147292917</c:v>
                </c:pt>
                <c:pt idx="120">
                  <c:v>3.0030567068221456</c:v>
                </c:pt>
                <c:pt idx="121">
                  <c:v>3.0153411906474914</c:v>
                </c:pt>
                <c:pt idx="122">
                  <c:v>3.0277187353349406</c:v>
                </c:pt>
                <c:pt idx="123">
                  <c:v>3.0401903232470722</c:v>
                </c:pt>
                <c:pt idx="124">
                  <c:v>3.0527569502009646</c:v>
                </c:pt>
                <c:pt idx="125">
                  <c:v>3.0654196256941328</c:v>
                </c:pt>
                <c:pt idx="126">
                  <c:v>3.0781793731349647</c:v>
                </c:pt>
                <c:pt idx="127">
                  <c:v>3.0923284521684242</c:v>
                </c:pt>
                <c:pt idx="128">
                  <c:v>3.1052954451151913</c:v>
                </c:pt>
                <c:pt idx="129">
                  <c:v>3.1183627735453907</c:v>
                </c:pt>
                <c:pt idx="130">
                  <c:v>3.1302100507185702</c:v>
                </c:pt>
                <c:pt idx="131">
                  <c:v>3.1434710126241812</c:v>
                </c:pt>
                <c:pt idx="132">
                  <c:v>3.1568354925546642</c:v>
                </c:pt>
                <c:pt idx="133">
                  <c:v>3.1703046181474663</c:v>
                </c:pt>
                <c:pt idx="134">
                  <c:v>3.1838795329695366</c:v>
                </c:pt>
                <c:pt idx="135">
                  <c:v>3.1961883643129694</c:v>
                </c:pt>
                <c:pt idx="136">
                  <c:v>3.2099674874643873</c:v>
                </c:pt>
                <c:pt idx="137">
                  <c:v>3.2224620284822887</c:v>
                </c:pt>
                <c:pt idx="138">
                  <c:v>3.2364496609432445</c:v>
                </c:pt>
                <c:pt idx="139">
                  <c:v>3.2519648971564559</c:v>
                </c:pt>
                <c:pt idx="140">
                  <c:v>3.2661881331688156</c:v>
                </c:pt>
                <c:pt idx="141">
                  <c:v>3.2790865963972062</c:v>
                </c:pt>
                <c:pt idx="142">
                  <c:v>3.2949782958011484</c:v>
                </c:pt>
                <c:pt idx="143">
                  <c:v>3.3080855602000465</c:v>
                </c:pt>
                <c:pt idx="144">
                  <c:v>3.3227612334747296</c:v>
                </c:pt>
                <c:pt idx="145">
                  <c:v>3.3375561405022669</c:v>
                </c:pt>
                <c:pt idx="146">
                  <c:v>3.3539698698249176</c:v>
                </c:pt>
                <c:pt idx="147">
                  <c:v>3.3690195988440932</c:v>
                </c:pt>
                <c:pt idx="148">
                  <c:v>3.3841928243587915</c:v>
                </c:pt>
                <c:pt idx="149">
                  <c:v>3.3994909633451256</c:v>
                </c:pt>
                <c:pt idx="150">
                  <c:v>3.4133672775551447</c:v>
                </c:pt>
                <c:pt idx="151">
                  <c:v>3.4273469994010655</c:v>
                </c:pt>
                <c:pt idx="152">
                  <c:v>3.4430026152513897</c:v>
                </c:pt>
                <c:pt idx="153">
                  <c:v>3.4587887245504927</c:v>
                </c:pt>
                <c:pt idx="154">
                  <c:v>3.4747068489907211</c:v>
                </c:pt>
                <c:pt idx="155">
                  <c:v>3.4907585332578259</c:v>
                </c:pt>
                <c:pt idx="156">
                  <c:v>3.5069453454572446</c:v>
                </c:pt>
                <c:pt idx="157">
                  <c:v>3.5216303260743933</c:v>
                </c:pt>
                <c:pt idx="158">
                  <c:v>3.5380782872723526</c:v>
                </c:pt>
                <c:pt idx="159">
                  <c:v>3.5546660604132332</c:v>
                </c:pt>
                <c:pt idx="160">
                  <c:v>3.5713953091920394</c:v>
                </c:pt>
                <c:pt idx="161">
                  <c:v>3.5882677229524691</c:v>
                </c:pt>
                <c:pt idx="162">
                  <c:v>3.6052850171721218</c:v>
                </c:pt>
                <c:pt idx="163">
                  <c:v>3.6224489339586126</c:v>
                </c:pt>
                <c:pt idx="164">
                  <c:v>3.6397612425568622</c:v>
                </c:pt>
                <c:pt idx="165">
                  <c:v>3.6572237398678462</c:v>
                </c:pt>
                <c:pt idx="166">
                  <c:v>3.6748382509791253</c:v>
                </c:pt>
                <c:pt idx="167">
                  <c:v>3.6926066297074431</c:v>
                </c:pt>
                <c:pt idx="168">
                  <c:v>3.7105307591537198</c:v>
                </c:pt>
                <c:pt idx="169">
                  <c:v>3.7286125522707843</c:v>
                </c:pt>
                <c:pt idx="170">
                  <c:v>3.7450225740844432</c:v>
                </c:pt>
                <c:pt idx="171">
                  <c:v>3.763409307834316</c:v>
                </c:pt>
                <c:pt idx="172">
                  <c:v>3.7819594270542169</c:v>
                </c:pt>
                <c:pt idx="173">
                  <c:v>3.8006749667942392</c:v>
                </c:pt>
                <c:pt idx="174">
                  <c:v>3.8195579949337115</c:v>
                </c:pt>
                <c:pt idx="175">
                  <c:v>3.8366976589112025</c:v>
                </c:pt>
                <c:pt idx="176">
                  <c:v>3.853976245668596</c:v>
                </c:pt>
                <c:pt idx="177">
                  <c:v>3.8733395299780531</c:v>
                </c:pt>
                <c:pt idx="178">
                  <c:v>3.8948421127325292</c:v>
                </c:pt>
                <c:pt idx="179">
                  <c:v>3.9145768601569424</c:v>
                </c:pt>
              </c:numCache>
            </c:numRef>
          </c:xVal>
          <c:yVal>
            <c:numRef>
              <c:f>'CD C wn'!$L$31:$L$210</c:f>
              <c:numCache>
                <c:formatCode>0.0000</c:formatCode>
                <c:ptCount val="180"/>
                <c:pt idx="0">
                  <c:v>1.1540826727103859E-3</c:v>
                </c:pt>
                <c:pt idx="1">
                  <c:v>7.824790485474073E-2</c:v>
                </c:pt>
                <c:pt idx="2">
                  <c:v>8.6176940564388099E-2</c:v>
                </c:pt>
                <c:pt idx="3">
                  <c:v>8.9135392004878009E-2</c:v>
                </c:pt>
                <c:pt idx="4">
                  <c:v>0.32909499432006384</c:v>
                </c:pt>
                <c:pt idx="5">
                  <c:v>0.51030231740209542</c:v>
                </c:pt>
                <c:pt idx="6">
                  <c:v>0.61394579732686916</c:v>
                </c:pt>
                <c:pt idx="7">
                  <c:v>0.70031624993821762</c:v>
                </c:pt>
                <c:pt idx="8">
                  <c:v>0.77304459500229983</c:v>
                </c:pt>
                <c:pt idx="9">
                  <c:v>0.81050439092724635</c:v>
                </c:pt>
                <c:pt idx="10">
                  <c:v>0.8493444806777507</c:v>
                </c:pt>
                <c:pt idx="11">
                  <c:v>0.88785468047832994</c:v>
                </c:pt>
                <c:pt idx="12">
                  <c:v>0.92102935015348131</c:v>
                </c:pt>
                <c:pt idx="13">
                  <c:v>0.95877982471962553</c:v>
                </c:pt>
                <c:pt idx="14">
                  <c:v>0.99155839926519618</c:v>
                </c:pt>
                <c:pt idx="15">
                  <c:v>1.0138136854984827</c:v>
                </c:pt>
                <c:pt idx="16">
                  <c:v>1.0156025253067194</c:v>
                </c:pt>
                <c:pt idx="17">
                  <c:v>1.0054189544847785</c:v>
                </c:pt>
                <c:pt idx="18">
                  <c:v>1.0698137982056797</c:v>
                </c:pt>
                <c:pt idx="19">
                  <c:v>1.0871822050315512</c:v>
                </c:pt>
                <c:pt idx="20">
                  <c:v>1.080998048340738</c:v>
                </c:pt>
                <c:pt idx="21">
                  <c:v>1.1030712817062589</c:v>
                </c:pt>
                <c:pt idx="22">
                  <c:v>1.1014786486135446</c:v>
                </c:pt>
                <c:pt idx="23">
                  <c:v>1.1113587484944165</c:v>
                </c:pt>
                <c:pt idx="24">
                  <c:v>1.1554389692745306</c:v>
                </c:pt>
                <c:pt idx="25">
                  <c:v>1.1877684582078631</c:v>
                </c:pt>
                <c:pt idx="26">
                  <c:v>1.2336034768690647</c:v>
                </c:pt>
                <c:pt idx="27">
                  <c:v>1.2485412593398821</c:v>
                </c:pt>
                <c:pt idx="28">
                  <c:v>1.2331958641759824</c:v>
                </c:pt>
                <c:pt idx="29">
                  <c:v>1.2817189582718613</c:v>
                </c:pt>
                <c:pt idx="30">
                  <c:v>1.2886175655778174</c:v>
                </c:pt>
                <c:pt idx="31">
                  <c:v>1.2762032698359225</c:v>
                </c:pt>
                <c:pt idx="32">
                  <c:v>1.2932178581155358</c:v>
                </c:pt>
                <c:pt idx="33">
                  <c:v>1.3107602338843982</c:v>
                </c:pt>
                <c:pt idx="34">
                  <c:v>1.3275628542955795</c:v>
                </c:pt>
                <c:pt idx="35">
                  <c:v>1.3712715476642234</c:v>
                </c:pt>
                <c:pt idx="36">
                  <c:v>1.3887809297229834</c:v>
                </c:pt>
                <c:pt idx="37">
                  <c:v>1.3862920932562008</c:v>
                </c:pt>
                <c:pt idx="38">
                  <c:v>1.3855036756080685</c:v>
                </c:pt>
                <c:pt idx="39">
                  <c:v>1.4208772681867157</c:v>
                </c:pt>
                <c:pt idx="40">
                  <c:v>1.4214875058928687</c:v>
                </c:pt>
                <c:pt idx="41">
                  <c:v>1.4060685353503279</c:v>
                </c:pt>
                <c:pt idx="42">
                  <c:v>1.4509440906285194</c:v>
                </c:pt>
                <c:pt idx="43">
                  <c:v>1.4743218435768772</c:v>
                </c:pt>
                <c:pt idx="44">
                  <c:v>1.4502066514043424</c:v>
                </c:pt>
                <c:pt idx="45">
                  <c:v>1.4746154812110757</c:v>
                </c:pt>
                <c:pt idx="46">
                  <c:v>1.4868525513371289</c:v>
                </c:pt>
                <c:pt idx="47">
                  <c:v>1.5022596457711319</c:v>
                </c:pt>
                <c:pt idx="48">
                  <c:v>1.5177655432075972</c:v>
                </c:pt>
                <c:pt idx="49">
                  <c:v>1.5267023840389022</c:v>
                </c:pt>
                <c:pt idx="50">
                  <c:v>1.5164683270993273</c:v>
                </c:pt>
                <c:pt idx="51">
                  <c:v>1.5576011767693494</c:v>
                </c:pt>
                <c:pt idx="52">
                  <c:v>1.5811745280721852</c:v>
                </c:pt>
                <c:pt idx="53">
                  <c:v>1.5980849108240884</c:v>
                </c:pt>
                <c:pt idx="54">
                  <c:v>1.6059918015761401</c:v>
                </c:pt>
                <c:pt idx="55">
                  <c:v>1.586838200050634</c:v>
                </c:pt>
                <c:pt idx="56">
                  <c:v>1.5897597100016405</c:v>
                </c:pt>
                <c:pt idx="57">
                  <c:v>1.5663896115787461</c:v>
                </c:pt>
                <c:pt idx="58">
                  <c:v>1.596792848429087</c:v>
                </c:pt>
                <c:pt idx="59">
                  <c:v>1.6397966613810266</c:v>
                </c:pt>
                <c:pt idx="60">
                  <c:v>1.6614331111934242</c:v>
                </c:pt>
                <c:pt idx="61">
                  <c:v>1.6456755989259892</c:v>
                </c:pt>
                <c:pt idx="62">
                  <c:v>1.6466012427240575</c:v>
                </c:pt>
                <c:pt idx="63">
                  <c:v>1.6624202023601646</c:v>
                </c:pt>
                <c:pt idx="64">
                  <c:v>1.6956186828516973</c:v>
                </c:pt>
                <c:pt idx="65">
                  <c:v>1.7230713691923569</c:v>
                </c:pt>
                <c:pt idx="66">
                  <c:v>1.7383741113628355</c:v>
                </c:pt>
                <c:pt idx="67">
                  <c:v>1.7377379153540413</c:v>
                </c:pt>
                <c:pt idx="68">
                  <c:v>1.7342546454435221</c:v>
                </c:pt>
                <c:pt idx="69">
                  <c:v>1.7587754749341642</c:v>
                </c:pt>
                <c:pt idx="70">
                  <c:v>1.772022607086241</c:v>
                </c:pt>
                <c:pt idx="71">
                  <c:v>1.7507852484035491</c:v>
                </c:pt>
                <c:pt idx="72">
                  <c:v>1.7815055489004927</c:v>
                </c:pt>
                <c:pt idx="73">
                  <c:v>1.80926583942506</c:v>
                </c:pt>
                <c:pt idx="74">
                  <c:v>1.8475093152220183</c:v>
                </c:pt>
                <c:pt idx="75">
                  <c:v>1.8588617629779294</c:v>
                </c:pt>
                <c:pt idx="76">
                  <c:v>1.8652533856689852</c:v>
                </c:pt>
                <c:pt idx="77">
                  <c:v>1.8269413510583181</c:v>
                </c:pt>
                <c:pt idx="78">
                  <c:v>1.8365329632993801</c:v>
                </c:pt>
                <c:pt idx="79">
                  <c:v>1.8534089106954403</c:v>
                </c:pt>
                <c:pt idx="80">
                  <c:v>1.893420749473161</c:v>
                </c:pt>
                <c:pt idx="81">
                  <c:v>1.8987251489354986</c:v>
                </c:pt>
                <c:pt idx="82">
                  <c:v>1.8848623021893225</c:v>
                </c:pt>
                <c:pt idx="83">
                  <c:v>1.9209131146828196</c:v>
                </c:pt>
                <c:pt idx="84">
                  <c:v>1.9398828695226442</c:v>
                </c:pt>
                <c:pt idx="85">
                  <c:v>1.9355735917704127</c:v>
                </c:pt>
                <c:pt idx="86">
                  <c:v>1.9483835762522415</c:v>
                </c:pt>
                <c:pt idx="87">
                  <c:v>1.9550044397145707</c:v>
                </c:pt>
                <c:pt idx="88">
                  <c:v>1.9672624682383031</c:v>
                </c:pt>
                <c:pt idx="89">
                  <c:v>1.9880595010591322</c:v>
                </c:pt>
                <c:pt idx="90">
                  <c:v>1.9964242533927061</c:v>
                </c:pt>
                <c:pt idx="91">
                  <c:v>2.0184864385822032</c:v>
                </c:pt>
                <c:pt idx="92">
                  <c:v>1.9952803833552071</c:v>
                </c:pt>
                <c:pt idx="93">
                  <c:v>2.0123226532039657</c:v>
                </c:pt>
                <c:pt idx="94">
                  <c:v>2.0245224321710533</c:v>
                </c:pt>
                <c:pt idx="95">
                  <c:v>2.0300329596915594</c:v>
                </c:pt>
                <c:pt idx="96">
                  <c:v>2.0348155213561743</c:v>
                </c:pt>
                <c:pt idx="97">
                  <c:v>2.0372470319476488</c:v>
                </c:pt>
                <c:pt idx="98">
                  <c:v>2.0280980135089992</c:v>
                </c:pt>
                <c:pt idx="99">
                  <c:v>2.0506189291827996</c:v>
                </c:pt>
                <c:pt idx="100">
                  <c:v>2.0796805606791482</c:v>
                </c:pt>
                <c:pt idx="101">
                  <c:v>2.0785736030473836</c:v>
                </c:pt>
                <c:pt idx="102">
                  <c:v>2.1031412583202806</c:v>
                </c:pt>
                <c:pt idx="103">
                  <c:v>2.1214474286078886</c:v>
                </c:pt>
                <c:pt idx="104">
                  <c:v>2.1210157393263356</c:v>
                </c:pt>
                <c:pt idx="105">
                  <c:v>2.1140797932895028</c:v>
                </c:pt>
                <c:pt idx="106">
                  <c:v>2.1361772582527867</c:v>
                </c:pt>
                <c:pt idx="107">
                  <c:v>2.1548876313927372</c:v>
                </c:pt>
                <c:pt idx="108">
                  <c:v>2.1441503816315457</c:v>
                </c:pt>
                <c:pt idx="109">
                  <c:v>2.1553283909967429</c:v>
                </c:pt>
                <c:pt idx="110">
                  <c:v>2.1679441689704366</c:v>
                </c:pt>
                <c:pt idx="111">
                  <c:v>2.2014610325719079</c:v>
                </c:pt>
                <c:pt idx="112">
                  <c:v>2.2051910097567062</c:v>
                </c:pt>
                <c:pt idx="113">
                  <c:v>2.2248196093962171</c:v>
                </c:pt>
                <c:pt idx="114">
                  <c:v>2.2286614971124039</c:v>
                </c:pt>
                <c:pt idx="115">
                  <c:v>2.2623635226674375</c:v>
                </c:pt>
                <c:pt idx="116">
                  <c:v>2.2959732487449696</c:v>
                </c:pt>
                <c:pt idx="117">
                  <c:v>2.3080729398303061</c:v>
                </c:pt>
                <c:pt idx="118">
                  <c:v>2.3185563642564189</c:v>
                </c:pt>
                <c:pt idx="119">
                  <c:v>2.3359813352292083</c:v>
                </c:pt>
                <c:pt idx="120">
                  <c:v>2.3150728030537269</c:v>
                </c:pt>
                <c:pt idx="121">
                  <c:v>2.2565131990377196</c:v>
                </c:pt>
                <c:pt idx="122">
                  <c:v>2.2871947970702178</c:v>
                </c:pt>
                <c:pt idx="123">
                  <c:v>2.3349801911358288</c:v>
                </c:pt>
                <c:pt idx="124">
                  <c:v>2.3901586636383607</c:v>
                </c:pt>
                <c:pt idx="125">
                  <c:v>2.3936258339250305</c:v>
                </c:pt>
                <c:pt idx="126">
                  <c:v>2.3647457442508388</c:v>
                </c:pt>
                <c:pt idx="127">
                  <c:v>2.3584694179396455</c:v>
                </c:pt>
                <c:pt idx="128">
                  <c:v>2.4176381051600355</c:v>
                </c:pt>
                <c:pt idx="129">
                  <c:v>2.4600076486223839</c:v>
                </c:pt>
                <c:pt idx="130">
                  <c:v>2.4669597599603126</c:v>
                </c:pt>
                <c:pt idx="131">
                  <c:v>2.441349604647574</c:v>
                </c:pt>
                <c:pt idx="132">
                  <c:v>2.4782863922778189</c:v>
                </c:pt>
                <c:pt idx="133">
                  <c:v>2.4615835404882525</c:v>
                </c:pt>
                <c:pt idx="134">
                  <c:v>2.4995174249085852</c:v>
                </c:pt>
                <c:pt idx="135">
                  <c:v>2.5489020845238852</c:v>
                </c:pt>
                <c:pt idx="136">
                  <c:v>2.5420923557035167</c:v>
                </c:pt>
                <c:pt idx="137">
                  <c:v>2.5556839927053052</c:v>
                </c:pt>
                <c:pt idx="138">
                  <c:v>2.5469758030387672</c:v>
                </c:pt>
                <c:pt idx="139">
                  <c:v>2.5486157569862353</c:v>
                </c:pt>
                <c:pt idx="140">
                  <c:v>2.5741258773153808</c:v>
                </c:pt>
                <c:pt idx="141">
                  <c:v>2.6187736217479203</c:v>
                </c:pt>
                <c:pt idx="142">
                  <c:v>2.6295752257979945</c:v>
                </c:pt>
                <c:pt idx="143">
                  <c:v>2.6469929976859179</c:v>
                </c:pt>
                <c:pt idx="144">
                  <c:v>2.6898656261637224</c:v>
                </c:pt>
                <c:pt idx="145">
                  <c:v>2.6992899858699522</c:v>
                </c:pt>
                <c:pt idx="146">
                  <c:v>2.7055108423424943</c:v>
                </c:pt>
                <c:pt idx="147">
                  <c:v>2.7273130315553682</c:v>
                </c:pt>
                <c:pt idx="148">
                  <c:v>2.7557723405653434</c:v>
                </c:pt>
                <c:pt idx="149">
                  <c:v>2.7493805431635288</c:v>
                </c:pt>
                <c:pt idx="150">
                  <c:v>2.7057826958715414</c:v>
                </c:pt>
                <c:pt idx="151">
                  <c:v>2.7581482057056936</c:v>
                </c:pt>
                <c:pt idx="152">
                  <c:v>2.7786465126898614</c:v>
                </c:pt>
                <c:pt idx="153">
                  <c:v>2.8046127464149606</c:v>
                </c:pt>
                <c:pt idx="154">
                  <c:v>2.8407725535617261</c:v>
                </c:pt>
                <c:pt idx="155">
                  <c:v>2.817187527570618</c:v>
                </c:pt>
                <c:pt idx="156">
                  <c:v>2.7330260387835925</c:v>
                </c:pt>
                <c:pt idx="157">
                  <c:v>2.7289838486935762</c:v>
                </c:pt>
                <c:pt idx="158">
                  <c:v>2.7965237185800884</c:v>
                </c:pt>
                <c:pt idx="159">
                  <c:v>2.8361408082319453</c:v>
                </c:pt>
                <c:pt idx="160">
                  <c:v>2.8310518153938964</c:v>
                </c:pt>
                <c:pt idx="161">
                  <c:v>2.8547175887398604</c:v>
                </c:pt>
                <c:pt idx="162">
                  <c:v>2.8427512347118378</c:v>
                </c:pt>
                <c:pt idx="163">
                  <c:v>2.8147288704462881</c:v>
                </c:pt>
                <c:pt idx="164">
                  <c:v>2.883853798726268</c:v>
                </c:pt>
                <c:pt idx="165">
                  <c:v>2.9116746646037384</c:v>
                </c:pt>
                <c:pt idx="166">
                  <c:v>2.8940805644850656</c:v>
                </c:pt>
                <c:pt idx="167">
                  <c:v>2.9469046653417217</c:v>
                </c:pt>
                <c:pt idx="168">
                  <c:v>2.9839112439017814</c:v>
                </c:pt>
                <c:pt idx="169">
                  <c:v>2.9806296775749579</c:v>
                </c:pt>
                <c:pt idx="170">
                  <c:v>2.9865873839775148</c:v>
                </c:pt>
                <c:pt idx="171">
                  <c:v>3.0048482285979938</c:v>
                </c:pt>
                <c:pt idx="172">
                  <c:v>2.9842275182766143</c:v>
                </c:pt>
                <c:pt idx="173">
                  <c:v>2.9597548232745137</c:v>
                </c:pt>
                <c:pt idx="174">
                  <c:v>3.0131651011247991</c:v>
                </c:pt>
                <c:pt idx="175">
                  <c:v>3.0296204613029629</c:v>
                </c:pt>
                <c:pt idx="176">
                  <c:v>3.0543173902355996</c:v>
                </c:pt>
                <c:pt idx="177">
                  <c:v>3.040040196748647</c:v>
                </c:pt>
                <c:pt idx="178">
                  <c:v>3.0010656763494357</c:v>
                </c:pt>
                <c:pt idx="179">
                  <c:v>2.9496593012545893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'Graficos-'!$M$6</c:f>
              <c:strCache>
                <c:ptCount val="1"/>
                <c:pt idx="0">
                  <c:v>Residual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19050">
                <a:solidFill>
                  <a:srgbClr val="00B0F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64014808510323673"/>
                  <c:y val="-0.2707904491260707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es-CO"/>
                  </a:pPr>
                  <a:endParaRPr lang="es-CO"/>
                </a:p>
              </c:txPr>
            </c:trendlineLbl>
          </c:trendline>
          <c:xVal>
            <c:numRef>
              <c:f>'Graficos-'!$T$46:$T$48</c:f>
              <c:numCache>
                <c:formatCode>0.00</c:formatCode>
                <c:ptCount val="3"/>
                <c:pt idx="0">
                  <c:v>0</c:v>
                </c:pt>
                <c:pt idx="1">
                  <c:v>1.7</c:v>
                </c:pt>
                <c:pt idx="2">
                  <c:v>3.5</c:v>
                </c:pt>
              </c:numCache>
            </c:numRef>
          </c:xVal>
          <c:yVal>
            <c:numRef>
              <c:f>'Graficos-'!$U$46:$U$48</c:f>
              <c:numCache>
                <c:formatCode>0.00</c:formatCode>
                <c:ptCount val="3"/>
                <c:pt idx="0">
                  <c:v>0.3</c:v>
                </c:pt>
                <c:pt idx="1">
                  <c:v>1.7</c:v>
                </c:pt>
                <c:pt idx="2">
                  <c:v>3.2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'Graficos-'!$L$6</c:f>
              <c:strCache>
                <c:ptCount val="1"/>
                <c:pt idx="0">
                  <c:v>Pico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19050">
                <a:solidFill>
                  <a:srgbClr val="7030A0"/>
                </a:solidFill>
              </a:ln>
            </c:spPr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0.49016729866375902"/>
                  <c:y val="-0.3390899238710283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es-ES"/>
                  </a:pPr>
                  <a:endParaRPr lang="es-CO"/>
                </a:p>
              </c:txPr>
            </c:trendlineLbl>
          </c:trendline>
          <c:xVal>
            <c:numRef>
              <c:f>'Graficos-'!$Q$46:$Q$49</c:f>
              <c:numCache>
                <c:formatCode>0.00</c:formatCode>
                <c:ptCount val="4"/>
                <c:pt idx="0">
                  <c:v>0.75</c:v>
                </c:pt>
                <c:pt idx="1">
                  <c:v>1.5</c:v>
                </c:pt>
                <c:pt idx="2">
                  <c:v>3.5</c:v>
                </c:pt>
                <c:pt idx="3" formatCode="General">
                  <c:v>0</c:v>
                </c:pt>
              </c:numCache>
            </c:numRef>
          </c:xVal>
          <c:yVal>
            <c:numRef>
              <c:f>'Graficos-'!$R$46:$R$49</c:f>
              <c:numCache>
                <c:formatCode>0.00</c:formatCode>
                <c:ptCount val="4"/>
                <c:pt idx="0">
                  <c:v>0.84868912367262184</c:v>
                </c:pt>
                <c:pt idx="1">
                  <c:v>1.5</c:v>
                </c:pt>
                <c:pt idx="2">
                  <c:v>2.7</c:v>
                </c:pt>
                <c:pt idx="3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283840"/>
        <c:axId val="157285760"/>
      </c:scatterChart>
      <c:valAx>
        <c:axId val="157283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s-CO" sz="1100"/>
                </a:pPr>
                <a:r>
                  <a:rPr lang="es-ES" sz="1100"/>
                  <a:t>Esfuerzo normal (kg/cm2)</a:t>
                </a:r>
              </a:p>
            </c:rich>
          </c:tx>
          <c:layout>
            <c:manualLayout>
              <c:xMode val="edge"/>
              <c:yMode val="edge"/>
              <c:x val="0.46231838073077802"/>
              <c:y val="0.83783969509910494"/>
            </c:manualLayout>
          </c:layout>
          <c:overlay val="0"/>
        </c:title>
        <c:numFmt formatCode="0.00" sourceLinked="0"/>
        <c:majorTickMark val="out"/>
        <c:minorTickMark val="none"/>
        <c:tickLblPos val="low"/>
        <c:txPr>
          <a:bodyPr/>
          <a:lstStyle/>
          <a:p>
            <a:pPr>
              <a:defRPr lang="es-CO" sz="1100"/>
            </a:pPr>
            <a:endParaRPr lang="es-CO"/>
          </a:p>
        </c:txPr>
        <c:crossAx val="157285760"/>
        <c:crosses val="autoZero"/>
        <c:crossBetween val="midCat"/>
      </c:valAx>
      <c:valAx>
        <c:axId val="15728576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CO" sz="1100"/>
                </a:pPr>
                <a:r>
                  <a:rPr lang="es-ES" sz="1100"/>
                  <a:t>Esfuerzo cotante (kg/cm2)</a:t>
                </a:r>
              </a:p>
            </c:rich>
          </c:tx>
          <c:layout>
            <c:manualLayout>
              <c:xMode val="edge"/>
              <c:yMode val="edge"/>
              <c:x val="1.9008851588737875E-2"/>
              <c:y val="0.26327194863470565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s-CO" sz="1100"/>
            </a:pPr>
            <a:endParaRPr lang="es-CO"/>
          </a:p>
        </c:txPr>
        <c:crossAx val="15728384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123591962315467"/>
          <c:y val="0.91757496197294164"/>
          <c:w val="0.59752286828861456"/>
          <c:h val="6.3929468887090585E-2"/>
        </c:manualLayout>
      </c:layout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4803149606299268" l="0.70866141732283516" r="0.70866141732283516" t="0.74803149606299268" header="0.31496062992126028" footer="0.31496062992126028"/>
    <c:pageSetup paperSize="11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Ensayo 1</c:v>
          </c:tx>
          <c:xVal>
            <c:numRef>
              <c:f>'CD A wn'!$H$31:$H$76</c:f>
              <c:numCache>
                <c:formatCode>0.00%</c:formatCode>
                <c:ptCount val="46"/>
                <c:pt idx="0">
                  <c:v>0</c:v>
                </c:pt>
                <c:pt idx="1">
                  <c:v>1.5555555555555557E-3</c:v>
                </c:pt>
                <c:pt idx="2">
                  <c:v>4.0000000000000001E-3</c:v>
                </c:pt>
                <c:pt idx="3">
                  <c:v>6.4444444444444436E-3</c:v>
                </c:pt>
                <c:pt idx="4">
                  <c:v>8.6666666666666663E-3</c:v>
                </c:pt>
                <c:pt idx="5">
                  <c:v>1.0888888888888889E-2</c:v>
                </c:pt>
                <c:pt idx="6">
                  <c:v>1.2888888888888887E-2</c:v>
                </c:pt>
                <c:pt idx="7">
                  <c:v>1.5333333333333331E-2</c:v>
                </c:pt>
                <c:pt idx="8">
                  <c:v>1.7555555555555557E-2</c:v>
                </c:pt>
                <c:pt idx="9">
                  <c:v>1.9777777777777776E-2</c:v>
                </c:pt>
                <c:pt idx="10">
                  <c:v>2.1777777777777778E-2</c:v>
                </c:pt>
                <c:pt idx="11">
                  <c:v>2.4000000000000004E-2</c:v>
                </c:pt>
                <c:pt idx="12">
                  <c:v>2.622222222222222E-2</c:v>
                </c:pt>
                <c:pt idx="13">
                  <c:v>2.8444444444444446E-2</c:v>
                </c:pt>
                <c:pt idx="14">
                  <c:v>3.0666666666666662E-2</c:v>
                </c:pt>
                <c:pt idx="15">
                  <c:v>3.2666666666666663E-2</c:v>
                </c:pt>
                <c:pt idx="16">
                  <c:v>3.4888888888888886E-2</c:v>
                </c:pt>
                <c:pt idx="17">
                  <c:v>3.7111111111111109E-2</c:v>
                </c:pt>
                <c:pt idx="18">
                  <c:v>3.9333333333333331E-2</c:v>
                </c:pt>
                <c:pt idx="19">
                  <c:v>4.1555555555555554E-2</c:v>
                </c:pt>
                <c:pt idx="20">
                  <c:v>4.3777777777777777E-2</c:v>
                </c:pt>
                <c:pt idx="21">
                  <c:v>4.6222222222222227E-2</c:v>
                </c:pt>
                <c:pt idx="22">
                  <c:v>4.844444444444445E-2</c:v>
                </c:pt>
                <c:pt idx="23">
                  <c:v>5.0666666666666665E-2</c:v>
                </c:pt>
                <c:pt idx="24">
                  <c:v>5.2888888888888888E-2</c:v>
                </c:pt>
                <c:pt idx="25">
                  <c:v>5.5111111111111111E-2</c:v>
                </c:pt>
                <c:pt idx="26">
                  <c:v>5.7333333333333333E-2</c:v>
                </c:pt>
                <c:pt idx="27">
                  <c:v>5.9777777777777784E-2</c:v>
                </c:pt>
                <c:pt idx="28">
                  <c:v>6.2000000000000006E-2</c:v>
                </c:pt>
                <c:pt idx="29">
                  <c:v>6.4222222222222236E-2</c:v>
                </c:pt>
                <c:pt idx="30">
                  <c:v>6.6222222222222224E-2</c:v>
                </c:pt>
                <c:pt idx="31">
                  <c:v>6.8222222222222226E-2</c:v>
                </c:pt>
                <c:pt idx="32">
                  <c:v>7.0444444444444448E-2</c:v>
                </c:pt>
                <c:pt idx="33">
                  <c:v>7.2666666666666671E-2</c:v>
                </c:pt>
                <c:pt idx="34">
                  <c:v>7.4888888888888894E-2</c:v>
                </c:pt>
                <c:pt idx="35">
                  <c:v>7.7111111111111116E-2</c:v>
                </c:pt>
                <c:pt idx="36">
                  <c:v>7.9111111111111104E-2</c:v>
                </c:pt>
                <c:pt idx="37">
                  <c:v>8.1333333333333327E-2</c:v>
                </c:pt>
                <c:pt idx="38">
                  <c:v>8.355555555555555E-2</c:v>
                </c:pt>
                <c:pt idx="39">
                  <c:v>8.5555555555555551E-2</c:v>
                </c:pt>
                <c:pt idx="40">
                  <c:v>8.8000000000000009E-2</c:v>
                </c:pt>
                <c:pt idx="41">
                  <c:v>9.0222222222222218E-2</c:v>
                </c:pt>
                <c:pt idx="42">
                  <c:v>9.2444444444444454E-2</c:v>
                </c:pt>
                <c:pt idx="43">
                  <c:v>9.4666666666666663E-2</c:v>
                </c:pt>
                <c:pt idx="44">
                  <c:v>9.6888888888888899E-2</c:v>
                </c:pt>
                <c:pt idx="45">
                  <c:v>9.9111111111111108E-2</c:v>
                </c:pt>
              </c:numCache>
            </c:numRef>
          </c:xVal>
          <c:yVal>
            <c:numRef>
              <c:f>'CD A wn'!$L$31:$L$76</c:f>
              <c:numCache>
                <c:formatCode>0.0000</c:formatCode>
                <c:ptCount val="46"/>
                <c:pt idx="0">
                  <c:v>5.7704133635519297E-4</c:v>
                </c:pt>
                <c:pt idx="1">
                  <c:v>4.3363986680582917E-2</c:v>
                </c:pt>
                <c:pt idx="2">
                  <c:v>4.1759655831140344E-2</c:v>
                </c:pt>
                <c:pt idx="3">
                  <c:v>4.3054331073850059E-2</c:v>
                </c:pt>
                <c:pt idx="4">
                  <c:v>0.14820387054301273</c:v>
                </c:pt>
                <c:pt idx="5">
                  <c:v>0.20363353801327178</c:v>
                </c:pt>
                <c:pt idx="6">
                  <c:v>0.23642747806690506</c:v>
                </c:pt>
                <c:pt idx="7">
                  <c:v>0.2583650107465611</c:v>
                </c:pt>
                <c:pt idx="8">
                  <c:v>0.27268802358655808</c:v>
                </c:pt>
                <c:pt idx="9">
                  <c:v>0.28117467118862971</c:v>
                </c:pt>
                <c:pt idx="10">
                  <c:v>0.29318737311473542</c:v>
                </c:pt>
                <c:pt idx="11">
                  <c:v>0.30535218516203078</c:v>
                </c:pt>
                <c:pt idx="12">
                  <c:v>0.31699117494521006</c:v>
                </c:pt>
                <c:pt idx="13">
                  <c:v>0.32869842476597799</c:v>
                </c:pt>
                <c:pt idx="14">
                  <c:v>0.33627113714868967</c:v>
                </c:pt>
                <c:pt idx="15">
                  <c:v>0.33836830872247525</c:v>
                </c:pt>
                <c:pt idx="16">
                  <c:v>0.35023910941038627</c:v>
                </c:pt>
                <c:pt idx="17">
                  <c:v>0.33734853298086642</c:v>
                </c:pt>
                <c:pt idx="18">
                  <c:v>0.36508064195750295</c:v>
                </c:pt>
                <c:pt idx="19">
                  <c:v>0.357031378058004</c:v>
                </c:pt>
                <c:pt idx="20">
                  <c:v>0.37459970475350923</c:v>
                </c:pt>
                <c:pt idx="21">
                  <c:v>0.38319455334445662</c:v>
                </c:pt>
                <c:pt idx="22">
                  <c:v>0.39357308863591606</c:v>
                </c:pt>
                <c:pt idx="23">
                  <c:v>0.40894872512071817</c:v>
                </c:pt>
                <c:pt idx="24">
                  <c:v>0.41699317832700894</c:v>
                </c:pt>
                <c:pt idx="25">
                  <c:v>0.42074242109905663</c:v>
                </c:pt>
                <c:pt idx="26">
                  <c:v>0.42451435768647572</c:v>
                </c:pt>
                <c:pt idx="27">
                  <c:v>0.43593469485171266</c:v>
                </c:pt>
                <c:pt idx="28">
                  <c:v>0.44666824104124697</c:v>
                </c:pt>
                <c:pt idx="29">
                  <c:v>0.44678499144627504</c:v>
                </c:pt>
                <c:pt idx="30">
                  <c:v>0.45054528674483946</c:v>
                </c:pt>
                <c:pt idx="31">
                  <c:v>0.45748577260632339</c:v>
                </c:pt>
                <c:pt idx="32">
                  <c:v>0.45446727500307182</c:v>
                </c:pt>
                <c:pt idx="33">
                  <c:v>0.46923264538627707</c:v>
                </c:pt>
                <c:pt idx="34">
                  <c:v>0.47516069235288838</c:v>
                </c:pt>
                <c:pt idx="35">
                  <c:v>0.47920619611295218</c:v>
                </c:pt>
                <c:pt idx="36">
                  <c:v>0.48440846830570466</c:v>
                </c:pt>
                <c:pt idx="37">
                  <c:v>0.48915036685301577</c:v>
                </c:pt>
                <c:pt idx="38">
                  <c:v>0.49004801184320235</c:v>
                </c:pt>
                <c:pt idx="39">
                  <c:v>0.49856560580833753</c:v>
                </c:pt>
                <c:pt idx="40">
                  <c:v>0.50225549261935754</c:v>
                </c:pt>
                <c:pt idx="41">
                  <c:v>0.49863981551249664</c:v>
                </c:pt>
                <c:pt idx="42">
                  <c:v>0.50546309214293006</c:v>
                </c:pt>
                <c:pt idx="43">
                  <c:v>0.50576982019896166</c:v>
                </c:pt>
                <c:pt idx="44">
                  <c:v>0.51134296647076494</c:v>
                </c:pt>
                <c:pt idx="45">
                  <c:v>0.5189323261357599</c:v>
                </c:pt>
              </c:numCache>
            </c:numRef>
          </c:yVal>
          <c:smooth val="1"/>
        </c:ser>
        <c:ser>
          <c:idx val="1"/>
          <c:order val="1"/>
          <c:tx>
            <c:v>Ensayo 2</c:v>
          </c:tx>
          <c:xVal>
            <c:numRef>
              <c:f>'CD B wn'!$H$31:$H$76</c:f>
              <c:numCache>
                <c:formatCode>0.00%</c:formatCode>
                <c:ptCount val="46"/>
                <c:pt idx="0">
                  <c:v>4.4444444444444447E-4</c:v>
                </c:pt>
                <c:pt idx="1">
                  <c:v>2E-3</c:v>
                </c:pt>
                <c:pt idx="2">
                  <c:v>4.2222222222222218E-3</c:v>
                </c:pt>
                <c:pt idx="3">
                  <c:v>6.4444444444444436E-3</c:v>
                </c:pt>
                <c:pt idx="4">
                  <c:v>8.6666666666666663E-3</c:v>
                </c:pt>
                <c:pt idx="5">
                  <c:v>1.0666666666666666E-2</c:v>
                </c:pt>
                <c:pt idx="6">
                  <c:v>1.2888888888888887E-2</c:v>
                </c:pt>
                <c:pt idx="7">
                  <c:v>1.5111111111111112E-2</c:v>
                </c:pt>
                <c:pt idx="8">
                  <c:v>1.7333333333333333E-2</c:v>
                </c:pt>
                <c:pt idx="9">
                  <c:v>1.9555555555555555E-2</c:v>
                </c:pt>
                <c:pt idx="10">
                  <c:v>2.1777777777777778E-2</c:v>
                </c:pt>
                <c:pt idx="11">
                  <c:v>2.4000000000000004E-2</c:v>
                </c:pt>
                <c:pt idx="12">
                  <c:v>2.622222222222222E-2</c:v>
                </c:pt>
                <c:pt idx="13">
                  <c:v>2.8222222222222221E-2</c:v>
                </c:pt>
                <c:pt idx="14">
                  <c:v>3.0444444444444448E-2</c:v>
                </c:pt>
                <c:pt idx="15">
                  <c:v>3.2666666666666663E-2</c:v>
                </c:pt>
                <c:pt idx="16">
                  <c:v>3.4666666666666665E-2</c:v>
                </c:pt>
                <c:pt idx="17">
                  <c:v>3.6888888888888888E-2</c:v>
                </c:pt>
                <c:pt idx="18">
                  <c:v>3.911111111111111E-2</c:v>
                </c:pt>
                <c:pt idx="19">
                  <c:v>4.1333333333333333E-2</c:v>
                </c:pt>
                <c:pt idx="20">
                  <c:v>4.3555555555555556E-2</c:v>
                </c:pt>
                <c:pt idx="21">
                  <c:v>4.5777777777777778E-2</c:v>
                </c:pt>
                <c:pt idx="22">
                  <c:v>4.8222222222222222E-2</c:v>
                </c:pt>
                <c:pt idx="23">
                  <c:v>5.0444444444444445E-2</c:v>
                </c:pt>
                <c:pt idx="24">
                  <c:v>5.2666666666666667E-2</c:v>
                </c:pt>
                <c:pt idx="25">
                  <c:v>5.4888888888888897E-2</c:v>
                </c:pt>
                <c:pt idx="26">
                  <c:v>5.7111111111111112E-2</c:v>
                </c:pt>
                <c:pt idx="27">
                  <c:v>5.9555555555555556E-2</c:v>
                </c:pt>
                <c:pt idx="28">
                  <c:v>6.1777777777777772E-2</c:v>
                </c:pt>
                <c:pt idx="29">
                  <c:v>6.4000000000000001E-2</c:v>
                </c:pt>
                <c:pt idx="30">
                  <c:v>6.6000000000000003E-2</c:v>
                </c:pt>
                <c:pt idx="31">
                  <c:v>6.8000000000000005E-2</c:v>
                </c:pt>
                <c:pt idx="32">
                  <c:v>7.0444444444444448E-2</c:v>
                </c:pt>
                <c:pt idx="33">
                  <c:v>7.2444444444444436E-2</c:v>
                </c:pt>
                <c:pt idx="34">
                  <c:v>7.4666666666666659E-2</c:v>
                </c:pt>
                <c:pt idx="35">
                  <c:v>7.6888888888888882E-2</c:v>
                </c:pt>
                <c:pt idx="36">
                  <c:v>7.8888888888888883E-2</c:v>
                </c:pt>
                <c:pt idx="37">
                  <c:v>8.1111111111111106E-2</c:v>
                </c:pt>
                <c:pt idx="38">
                  <c:v>8.3333333333333329E-2</c:v>
                </c:pt>
                <c:pt idx="39">
                  <c:v>8.5555555555555551E-2</c:v>
                </c:pt>
                <c:pt idx="40">
                  <c:v>8.7777777777777788E-2</c:v>
                </c:pt>
                <c:pt idx="41">
                  <c:v>0.09</c:v>
                </c:pt>
                <c:pt idx="42">
                  <c:v>9.2222222222222233E-2</c:v>
                </c:pt>
                <c:pt idx="43">
                  <c:v>9.4444444444444442E-2</c:v>
                </c:pt>
                <c:pt idx="44">
                  <c:v>9.6666666666666651E-2</c:v>
                </c:pt>
                <c:pt idx="45">
                  <c:v>9.8888888888888887E-2</c:v>
                </c:pt>
              </c:numCache>
            </c:numRef>
          </c:xVal>
          <c:yVal>
            <c:numRef>
              <c:f>'CD B wn'!$L$31:$L$76</c:f>
              <c:numCache>
                <c:formatCode>0.0000</c:formatCode>
                <c:ptCount val="46"/>
                <c:pt idx="0">
                  <c:v>6.4152006647932175E-4</c:v>
                </c:pt>
                <c:pt idx="1">
                  <c:v>3.2139695026497793E-2</c:v>
                </c:pt>
                <c:pt idx="2">
                  <c:v>3.3198056491910329E-2</c:v>
                </c:pt>
                <c:pt idx="3">
                  <c:v>3.3615994231834881E-2</c:v>
                </c:pt>
                <c:pt idx="4">
                  <c:v>0.18282367232340155</c:v>
                </c:pt>
                <c:pt idx="5">
                  <c:v>0.24471914770880554</c:v>
                </c:pt>
                <c:pt idx="6">
                  <c:v>0.26758610351933976</c:v>
                </c:pt>
                <c:pt idx="7">
                  <c:v>0.29221930120189893</c:v>
                </c:pt>
                <c:pt idx="8">
                  <c:v>0.3110943644049195</c:v>
                </c:pt>
                <c:pt idx="9">
                  <c:v>0.3251474566161679</c:v>
                </c:pt>
                <c:pt idx="10">
                  <c:v>0.33631480046899476</c:v>
                </c:pt>
                <c:pt idx="11">
                  <c:v>0.34754726727885454</c:v>
                </c:pt>
                <c:pt idx="12">
                  <c:v>0.36149861968014113</c:v>
                </c:pt>
                <c:pt idx="13">
                  <c:v>0.372428895201944</c:v>
                </c:pt>
                <c:pt idx="14">
                  <c:v>0.38252928128694574</c:v>
                </c:pt>
                <c:pt idx="15">
                  <c:v>0.3940271527037128</c:v>
                </c:pt>
                <c:pt idx="16">
                  <c:v>0.40312535495986374</c:v>
                </c:pt>
                <c:pt idx="17">
                  <c:v>0.40869425983764007</c:v>
                </c:pt>
                <c:pt idx="18">
                  <c:v>0.41969420313041078</c:v>
                </c:pt>
                <c:pt idx="19">
                  <c:v>0.42703749398389429</c:v>
                </c:pt>
                <c:pt idx="20">
                  <c:v>0.42967310377924012</c:v>
                </c:pt>
                <c:pt idx="21">
                  <c:v>0.43028193320192154</c:v>
                </c:pt>
                <c:pt idx="22">
                  <c:v>0.45527340713437275</c:v>
                </c:pt>
                <c:pt idx="23">
                  <c:v>0.46007398375741859</c:v>
                </c:pt>
                <c:pt idx="24">
                  <c:v>0.46249821838917105</c:v>
                </c:pt>
                <c:pt idx="25">
                  <c:v>0.46562632240431434</c:v>
                </c:pt>
                <c:pt idx="26">
                  <c:v>0.47534167045501419</c:v>
                </c:pt>
                <c:pt idx="27">
                  <c:v>0.49116116502264717</c:v>
                </c:pt>
                <c:pt idx="28">
                  <c:v>0.49927728982473046</c:v>
                </c:pt>
                <c:pt idx="29">
                  <c:v>0.50639611292530673</c:v>
                </c:pt>
                <c:pt idx="30">
                  <c:v>0.51794989269022174</c:v>
                </c:pt>
                <c:pt idx="31">
                  <c:v>0.5285149381033617</c:v>
                </c:pt>
                <c:pt idx="32">
                  <c:v>0.53736019034145943</c:v>
                </c:pt>
                <c:pt idx="33">
                  <c:v>0.54769166484752185</c:v>
                </c:pt>
                <c:pt idx="34">
                  <c:v>0.54975353208838129</c:v>
                </c:pt>
                <c:pt idx="35">
                  <c:v>0.54934069661337126</c:v>
                </c:pt>
                <c:pt idx="36">
                  <c:v>0.55587953907631216</c:v>
                </c:pt>
                <c:pt idx="37">
                  <c:v>0.56763635260129908</c:v>
                </c:pt>
                <c:pt idx="38">
                  <c:v>0.57086106691409622</c:v>
                </c:pt>
                <c:pt idx="39">
                  <c:v>0.57590442633416183</c:v>
                </c:pt>
                <c:pt idx="40">
                  <c:v>0.57664916172122205</c:v>
                </c:pt>
                <c:pt idx="41">
                  <c:v>0.58174233916413842</c:v>
                </c:pt>
                <c:pt idx="42">
                  <c:v>0.59812564054547379</c:v>
                </c:pt>
                <c:pt idx="43">
                  <c:v>0.59931187853014389</c:v>
                </c:pt>
                <c:pt idx="44">
                  <c:v>0.59575391634574471</c:v>
                </c:pt>
                <c:pt idx="45">
                  <c:v>0.60867278297421368</c:v>
                </c:pt>
              </c:numCache>
            </c:numRef>
          </c:yVal>
          <c:smooth val="1"/>
        </c:ser>
        <c:ser>
          <c:idx val="2"/>
          <c:order val="2"/>
          <c:tx>
            <c:v>Ensayo 3</c:v>
          </c:tx>
          <c:xVal>
            <c:numRef>
              <c:f>'CD C wn'!$H$31:$H$76</c:f>
              <c:numCache>
                <c:formatCode>0.00%</c:formatCode>
                <c:ptCount val="46"/>
                <c:pt idx="0">
                  <c:v>0</c:v>
                </c:pt>
                <c:pt idx="1">
                  <c:v>1.5555555555555557E-3</c:v>
                </c:pt>
                <c:pt idx="2">
                  <c:v>3.5555555555555557E-3</c:v>
                </c:pt>
                <c:pt idx="3">
                  <c:v>5.7777777777777784E-3</c:v>
                </c:pt>
                <c:pt idx="4">
                  <c:v>7.7777777777777767E-3</c:v>
                </c:pt>
                <c:pt idx="5">
                  <c:v>9.7777777777777776E-3</c:v>
                </c:pt>
                <c:pt idx="6">
                  <c:v>1.1777777777777779E-2</c:v>
                </c:pt>
                <c:pt idx="7">
                  <c:v>1.4E-2</c:v>
                </c:pt>
                <c:pt idx="8">
                  <c:v>1.6222222222222221E-2</c:v>
                </c:pt>
                <c:pt idx="9">
                  <c:v>1.822222222222222E-2</c:v>
                </c:pt>
                <c:pt idx="10">
                  <c:v>2.0222222222222221E-2</c:v>
                </c:pt>
                <c:pt idx="11">
                  <c:v>2.2444444444444447E-2</c:v>
                </c:pt>
                <c:pt idx="12">
                  <c:v>2.466666666666667E-2</c:v>
                </c:pt>
                <c:pt idx="13">
                  <c:v>2.6888888888888889E-2</c:v>
                </c:pt>
                <c:pt idx="14">
                  <c:v>2.9111111111111112E-2</c:v>
                </c:pt>
                <c:pt idx="15">
                  <c:v>3.1111111111111107E-2</c:v>
                </c:pt>
                <c:pt idx="16">
                  <c:v>3.3333333333333333E-2</c:v>
                </c:pt>
                <c:pt idx="17">
                  <c:v>3.5333333333333335E-2</c:v>
                </c:pt>
                <c:pt idx="18">
                  <c:v>3.755555555555555E-2</c:v>
                </c:pt>
                <c:pt idx="19">
                  <c:v>3.9777777777777773E-2</c:v>
                </c:pt>
                <c:pt idx="20">
                  <c:v>4.2222222222222223E-2</c:v>
                </c:pt>
                <c:pt idx="21">
                  <c:v>4.4222222222222225E-2</c:v>
                </c:pt>
                <c:pt idx="22">
                  <c:v>4.6444444444444441E-2</c:v>
                </c:pt>
                <c:pt idx="23">
                  <c:v>4.8666666666666664E-2</c:v>
                </c:pt>
                <c:pt idx="24">
                  <c:v>5.0888888888888893E-2</c:v>
                </c:pt>
                <c:pt idx="25">
                  <c:v>5.333333333333333E-2</c:v>
                </c:pt>
                <c:pt idx="26">
                  <c:v>5.5555555555555552E-2</c:v>
                </c:pt>
                <c:pt idx="27">
                  <c:v>5.8000000000000003E-2</c:v>
                </c:pt>
                <c:pt idx="28">
                  <c:v>6.0222222222222226E-2</c:v>
                </c:pt>
                <c:pt idx="29">
                  <c:v>6.2222222222222213E-2</c:v>
                </c:pt>
                <c:pt idx="30">
                  <c:v>6.4222222222222236E-2</c:v>
                </c:pt>
                <c:pt idx="31">
                  <c:v>6.6444444444444459E-2</c:v>
                </c:pt>
                <c:pt idx="32">
                  <c:v>6.8666666666666668E-2</c:v>
                </c:pt>
                <c:pt idx="33">
                  <c:v>7.088888888888889E-2</c:v>
                </c:pt>
                <c:pt idx="34">
                  <c:v>7.3111111111111113E-2</c:v>
                </c:pt>
                <c:pt idx="35">
                  <c:v>7.5111111111111101E-2</c:v>
                </c:pt>
                <c:pt idx="36">
                  <c:v>7.7111111111111116E-2</c:v>
                </c:pt>
                <c:pt idx="37">
                  <c:v>7.9333333333333325E-2</c:v>
                </c:pt>
                <c:pt idx="38">
                  <c:v>8.1555555555555548E-2</c:v>
                </c:pt>
                <c:pt idx="39">
                  <c:v>8.3777777777777784E-2</c:v>
                </c:pt>
                <c:pt idx="40">
                  <c:v>8.6000000000000007E-2</c:v>
                </c:pt>
                <c:pt idx="41">
                  <c:v>8.822222222222223E-2</c:v>
                </c:pt>
                <c:pt idx="42">
                  <c:v>9.0222222222222218E-2</c:v>
                </c:pt>
                <c:pt idx="43">
                  <c:v>9.2444444444444454E-2</c:v>
                </c:pt>
                <c:pt idx="44">
                  <c:v>9.488888888888887E-2</c:v>
                </c:pt>
                <c:pt idx="45">
                  <c:v>9.7111111111111106E-2</c:v>
                </c:pt>
              </c:numCache>
            </c:numRef>
          </c:xVal>
          <c:yVal>
            <c:numRef>
              <c:f>'CD C wn'!$L$31:$L$76</c:f>
              <c:numCache>
                <c:formatCode>0.0000</c:formatCode>
                <c:ptCount val="46"/>
                <c:pt idx="0">
                  <c:v>1.1540826727103859E-3</c:v>
                </c:pt>
                <c:pt idx="1">
                  <c:v>7.824790485474073E-2</c:v>
                </c:pt>
                <c:pt idx="2">
                  <c:v>8.6176940564388099E-2</c:v>
                </c:pt>
                <c:pt idx="3">
                  <c:v>8.9135392004878009E-2</c:v>
                </c:pt>
                <c:pt idx="4">
                  <c:v>0.32909499432006384</c:v>
                </c:pt>
                <c:pt idx="5">
                  <c:v>0.51030231740209542</c:v>
                </c:pt>
                <c:pt idx="6">
                  <c:v>0.61394579732686916</c:v>
                </c:pt>
                <c:pt idx="7">
                  <c:v>0.70031624993821762</c:v>
                </c:pt>
                <c:pt idx="8">
                  <c:v>0.77304459500229983</c:v>
                </c:pt>
                <c:pt idx="9">
                  <c:v>0.81050439092724635</c:v>
                </c:pt>
                <c:pt idx="10">
                  <c:v>0.8493444806777507</c:v>
                </c:pt>
                <c:pt idx="11">
                  <c:v>0.88785468047832994</c:v>
                </c:pt>
                <c:pt idx="12">
                  <c:v>0.92102935015348131</c:v>
                </c:pt>
                <c:pt idx="13">
                  <c:v>0.95877982471962553</c:v>
                </c:pt>
                <c:pt idx="14">
                  <c:v>0.99155839926519618</c:v>
                </c:pt>
                <c:pt idx="15">
                  <c:v>1.0138136854984827</c:v>
                </c:pt>
                <c:pt idx="16">
                  <c:v>1.0156025253067194</c:v>
                </c:pt>
                <c:pt idx="17">
                  <c:v>1.0054189544847785</c:v>
                </c:pt>
                <c:pt idx="18">
                  <c:v>1.0698137982056797</c:v>
                </c:pt>
                <c:pt idx="19">
                  <c:v>1.0871822050315512</c:v>
                </c:pt>
                <c:pt idx="20">
                  <c:v>1.080998048340738</c:v>
                </c:pt>
                <c:pt idx="21">
                  <c:v>1.1030712817062589</c:v>
                </c:pt>
                <c:pt idx="22">
                  <c:v>1.1014786486135446</c:v>
                </c:pt>
                <c:pt idx="23">
                  <c:v>1.1113587484944165</c:v>
                </c:pt>
                <c:pt idx="24">
                  <c:v>1.1554389692745306</c:v>
                </c:pt>
                <c:pt idx="25">
                  <c:v>1.1877684582078631</c:v>
                </c:pt>
                <c:pt idx="26">
                  <c:v>1.2336034768690647</c:v>
                </c:pt>
                <c:pt idx="27">
                  <c:v>1.2485412593398821</c:v>
                </c:pt>
                <c:pt idx="28">
                  <c:v>1.2331958641759824</c:v>
                </c:pt>
                <c:pt idx="29">
                  <c:v>1.2817189582718613</c:v>
                </c:pt>
                <c:pt idx="30">
                  <c:v>1.2886175655778174</c:v>
                </c:pt>
                <c:pt idx="31">
                  <c:v>1.2762032698359225</c:v>
                </c:pt>
                <c:pt idx="32">
                  <c:v>1.2932178581155358</c:v>
                </c:pt>
                <c:pt idx="33">
                  <c:v>1.3107602338843982</c:v>
                </c:pt>
                <c:pt idx="34">
                  <c:v>1.3275628542955795</c:v>
                </c:pt>
                <c:pt idx="35">
                  <c:v>1.3712715476642234</c:v>
                </c:pt>
                <c:pt idx="36">
                  <c:v>1.3887809297229834</c:v>
                </c:pt>
                <c:pt idx="37">
                  <c:v>1.3862920932562008</c:v>
                </c:pt>
                <c:pt idx="38">
                  <c:v>1.3855036756080685</c:v>
                </c:pt>
                <c:pt idx="39">
                  <c:v>1.4208772681867157</c:v>
                </c:pt>
                <c:pt idx="40">
                  <c:v>1.4214875058928687</c:v>
                </c:pt>
                <c:pt idx="41">
                  <c:v>1.4060685353503279</c:v>
                </c:pt>
                <c:pt idx="42">
                  <c:v>1.4509440906285194</c:v>
                </c:pt>
                <c:pt idx="43">
                  <c:v>1.4743218435768772</c:v>
                </c:pt>
                <c:pt idx="44">
                  <c:v>1.4502066514043424</c:v>
                </c:pt>
                <c:pt idx="45">
                  <c:v>1.4746154812110757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928832"/>
        <c:axId val="157931008"/>
      </c:scatterChart>
      <c:valAx>
        <c:axId val="157928832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s-CO" sz="1100"/>
                </a:pPr>
                <a:r>
                  <a:rPr lang="es-ES" sz="1100"/>
                  <a:t>Deformación horizontal (%)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s-CO" sz="1100"/>
            </a:pPr>
            <a:endParaRPr lang="es-CO"/>
          </a:p>
        </c:txPr>
        <c:crossAx val="157931008"/>
        <c:crosses val="autoZero"/>
        <c:crossBetween val="midCat"/>
      </c:valAx>
      <c:valAx>
        <c:axId val="15793100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CO" sz="1100"/>
                </a:pPr>
                <a:r>
                  <a:rPr lang="es-ES" sz="1100"/>
                  <a:t>Esfuerzo de corte (kg/cm2)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s-CO" sz="1100"/>
            </a:pPr>
            <a:endParaRPr lang="es-CO"/>
          </a:p>
        </c:txPr>
        <c:crossAx val="157928832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Ensayo 1</c:v>
          </c:tx>
          <c:xVal>
            <c:numRef>
              <c:f>'CD A wn'!$H$31:$H$76</c:f>
              <c:numCache>
                <c:formatCode>0.00%</c:formatCode>
                <c:ptCount val="46"/>
                <c:pt idx="0">
                  <c:v>0</c:v>
                </c:pt>
                <c:pt idx="1">
                  <c:v>1.5555555555555557E-3</c:v>
                </c:pt>
                <c:pt idx="2">
                  <c:v>4.0000000000000001E-3</c:v>
                </c:pt>
                <c:pt idx="3">
                  <c:v>6.4444444444444436E-3</c:v>
                </c:pt>
                <c:pt idx="4">
                  <c:v>8.6666666666666663E-3</c:v>
                </c:pt>
                <c:pt idx="5">
                  <c:v>1.0888888888888889E-2</c:v>
                </c:pt>
                <c:pt idx="6">
                  <c:v>1.2888888888888887E-2</c:v>
                </c:pt>
                <c:pt idx="7">
                  <c:v>1.5333333333333331E-2</c:v>
                </c:pt>
                <c:pt idx="8">
                  <c:v>1.7555555555555557E-2</c:v>
                </c:pt>
                <c:pt idx="9">
                  <c:v>1.9777777777777776E-2</c:v>
                </c:pt>
                <c:pt idx="10">
                  <c:v>2.1777777777777778E-2</c:v>
                </c:pt>
                <c:pt idx="11">
                  <c:v>2.4000000000000004E-2</c:v>
                </c:pt>
                <c:pt idx="12">
                  <c:v>2.622222222222222E-2</c:v>
                </c:pt>
                <c:pt idx="13">
                  <c:v>2.8444444444444446E-2</c:v>
                </c:pt>
                <c:pt idx="14">
                  <c:v>3.0666666666666662E-2</c:v>
                </c:pt>
                <c:pt idx="15">
                  <c:v>3.2666666666666663E-2</c:v>
                </c:pt>
                <c:pt idx="16">
                  <c:v>3.4888888888888886E-2</c:v>
                </c:pt>
                <c:pt idx="17">
                  <c:v>3.7111111111111109E-2</c:v>
                </c:pt>
                <c:pt idx="18">
                  <c:v>3.9333333333333331E-2</c:v>
                </c:pt>
                <c:pt idx="19">
                  <c:v>4.1555555555555554E-2</c:v>
                </c:pt>
                <c:pt idx="20">
                  <c:v>4.3777777777777777E-2</c:v>
                </c:pt>
                <c:pt idx="21">
                  <c:v>4.6222222222222227E-2</c:v>
                </c:pt>
                <c:pt idx="22">
                  <c:v>4.844444444444445E-2</c:v>
                </c:pt>
                <c:pt idx="23">
                  <c:v>5.0666666666666665E-2</c:v>
                </c:pt>
                <c:pt idx="24">
                  <c:v>5.2888888888888888E-2</c:v>
                </c:pt>
                <c:pt idx="25">
                  <c:v>5.5111111111111111E-2</c:v>
                </c:pt>
                <c:pt idx="26">
                  <c:v>5.7333333333333333E-2</c:v>
                </c:pt>
                <c:pt idx="27">
                  <c:v>5.9777777777777784E-2</c:v>
                </c:pt>
                <c:pt idx="28">
                  <c:v>6.2000000000000006E-2</c:v>
                </c:pt>
                <c:pt idx="29">
                  <c:v>6.4222222222222236E-2</c:v>
                </c:pt>
                <c:pt idx="30">
                  <c:v>6.6222222222222224E-2</c:v>
                </c:pt>
                <c:pt idx="31">
                  <c:v>6.8222222222222226E-2</c:v>
                </c:pt>
                <c:pt idx="32">
                  <c:v>7.0444444444444448E-2</c:v>
                </c:pt>
                <c:pt idx="33">
                  <c:v>7.2666666666666671E-2</c:v>
                </c:pt>
                <c:pt idx="34">
                  <c:v>7.4888888888888894E-2</c:v>
                </c:pt>
                <c:pt idx="35">
                  <c:v>7.7111111111111116E-2</c:v>
                </c:pt>
                <c:pt idx="36">
                  <c:v>7.9111111111111104E-2</c:v>
                </c:pt>
                <c:pt idx="37">
                  <c:v>8.1333333333333327E-2</c:v>
                </c:pt>
                <c:pt idx="38">
                  <c:v>8.355555555555555E-2</c:v>
                </c:pt>
                <c:pt idx="39">
                  <c:v>8.5555555555555551E-2</c:v>
                </c:pt>
                <c:pt idx="40">
                  <c:v>8.8000000000000009E-2</c:v>
                </c:pt>
                <c:pt idx="41">
                  <c:v>9.0222222222222218E-2</c:v>
                </c:pt>
                <c:pt idx="42">
                  <c:v>9.2444444444444454E-2</c:v>
                </c:pt>
                <c:pt idx="43">
                  <c:v>9.4666666666666663E-2</c:v>
                </c:pt>
                <c:pt idx="44">
                  <c:v>9.6888888888888899E-2</c:v>
                </c:pt>
                <c:pt idx="45">
                  <c:v>9.9111111111111108E-2</c:v>
                </c:pt>
              </c:numCache>
            </c:numRef>
          </c:xVal>
          <c:yVal>
            <c:numRef>
              <c:f>'CD A wn'!$I$31:$I$76</c:f>
              <c:numCache>
                <c:formatCode>0.00%</c:formatCode>
                <c:ptCount val="46"/>
                <c:pt idx="0">
                  <c:v>0</c:v>
                </c:pt>
                <c:pt idx="1">
                  <c:v>4.7142857142857148E-4</c:v>
                </c:pt>
                <c:pt idx="2">
                  <c:v>4.8571428571428577E-4</c:v>
                </c:pt>
                <c:pt idx="3">
                  <c:v>4.8571428571428577E-4</c:v>
                </c:pt>
                <c:pt idx="4">
                  <c:v>5.5357142857142855E-4</c:v>
                </c:pt>
                <c:pt idx="5">
                  <c:v>6.6428571428571426E-4</c:v>
                </c:pt>
                <c:pt idx="6">
                  <c:v>7.9642857142857152E-4</c:v>
                </c:pt>
                <c:pt idx="7">
                  <c:v>9.2500000000000004E-4</c:v>
                </c:pt>
                <c:pt idx="8">
                  <c:v>1.0499999999999999E-3</c:v>
                </c:pt>
                <c:pt idx="9">
                  <c:v>1.1642857142857145E-3</c:v>
                </c:pt>
                <c:pt idx="10">
                  <c:v>1.2785714285714286E-3</c:v>
                </c:pt>
                <c:pt idx="11">
                  <c:v>1.3821428571428572E-3</c:v>
                </c:pt>
                <c:pt idx="12">
                  <c:v>1.4714285714285717E-3</c:v>
                </c:pt>
                <c:pt idx="13">
                  <c:v>1.5607142857142859E-3</c:v>
                </c:pt>
                <c:pt idx="14">
                  <c:v>1.6321428571428574E-3</c:v>
                </c:pt>
                <c:pt idx="15">
                  <c:v>1.7392857142857145E-3</c:v>
                </c:pt>
                <c:pt idx="16">
                  <c:v>1.825E-3</c:v>
                </c:pt>
                <c:pt idx="17">
                  <c:v>1.8571428571428576E-3</c:v>
                </c:pt>
                <c:pt idx="18">
                  <c:v>1.9285714285714288E-3</c:v>
                </c:pt>
                <c:pt idx="19">
                  <c:v>1.9785714285714289E-3</c:v>
                </c:pt>
                <c:pt idx="20">
                  <c:v>2.0392857142857144E-3</c:v>
                </c:pt>
                <c:pt idx="21">
                  <c:v>2.1071428571428573E-3</c:v>
                </c:pt>
                <c:pt idx="22">
                  <c:v>2.1678571428571428E-3</c:v>
                </c:pt>
                <c:pt idx="23">
                  <c:v>2.2071428571428572E-3</c:v>
                </c:pt>
                <c:pt idx="24">
                  <c:v>2.253571428571429E-3</c:v>
                </c:pt>
                <c:pt idx="25">
                  <c:v>2.3250000000000002E-3</c:v>
                </c:pt>
                <c:pt idx="26">
                  <c:v>2.3678571428571429E-3</c:v>
                </c:pt>
                <c:pt idx="27">
                  <c:v>2.3928571428571432E-3</c:v>
                </c:pt>
                <c:pt idx="28">
                  <c:v>2.4392857142857146E-3</c:v>
                </c:pt>
                <c:pt idx="29">
                  <c:v>2.492857142857143E-3</c:v>
                </c:pt>
                <c:pt idx="30">
                  <c:v>2.5214285714285716E-3</c:v>
                </c:pt>
                <c:pt idx="31">
                  <c:v>2.5464285714285714E-3</c:v>
                </c:pt>
                <c:pt idx="32">
                  <c:v>2.5714285714285717E-3</c:v>
                </c:pt>
                <c:pt idx="33">
                  <c:v>2.6107142857142857E-3</c:v>
                </c:pt>
                <c:pt idx="34">
                  <c:v>2.6107142857142857E-3</c:v>
                </c:pt>
                <c:pt idx="35">
                  <c:v>2.642857142857143E-3</c:v>
                </c:pt>
                <c:pt idx="36">
                  <c:v>2.642857142857143E-3</c:v>
                </c:pt>
                <c:pt idx="37">
                  <c:v>2.6642857142857145E-3</c:v>
                </c:pt>
                <c:pt idx="38">
                  <c:v>2.6642857142857145E-3</c:v>
                </c:pt>
                <c:pt idx="39">
                  <c:v>2.6642857142857145E-3</c:v>
                </c:pt>
                <c:pt idx="40">
                  <c:v>2.6964285714285714E-3</c:v>
                </c:pt>
                <c:pt idx="41">
                  <c:v>2.7464285714285715E-3</c:v>
                </c:pt>
                <c:pt idx="42">
                  <c:v>2.7464285714285715E-3</c:v>
                </c:pt>
                <c:pt idx="43">
                  <c:v>2.7464285714285715E-3</c:v>
                </c:pt>
                <c:pt idx="44">
                  <c:v>2.7464285714285715E-3</c:v>
                </c:pt>
                <c:pt idx="45">
                  <c:v>2.7464285714285715E-3</c:v>
                </c:pt>
              </c:numCache>
            </c:numRef>
          </c:yVal>
          <c:smooth val="1"/>
        </c:ser>
        <c:ser>
          <c:idx val="1"/>
          <c:order val="1"/>
          <c:tx>
            <c:v>Ensayo 2</c:v>
          </c:tx>
          <c:xVal>
            <c:numRef>
              <c:f>'CD B wn'!$H$31:$H$76</c:f>
              <c:numCache>
                <c:formatCode>0.00%</c:formatCode>
                <c:ptCount val="46"/>
                <c:pt idx="0">
                  <c:v>4.4444444444444447E-4</c:v>
                </c:pt>
                <c:pt idx="1">
                  <c:v>2E-3</c:v>
                </c:pt>
                <c:pt idx="2">
                  <c:v>4.2222222222222218E-3</c:v>
                </c:pt>
                <c:pt idx="3">
                  <c:v>6.4444444444444436E-3</c:v>
                </c:pt>
                <c:pt idx="4">
                  <c:v>8.6666666666666663E-3</c:v>
                </c:pt>
                <c:pt idx="5">
                  <c:v>1.0666666666666666E-2</c:v>
                </c:pt>
                <c:pt idx="6">
                  <c:v>1.2888888888888887E-2</c:v>
                </c:pt>
                <c:pt idx="7">
                  <c:v>1.5111111111111112E-2</c:v>
                </c:pt>
                <c:pt idx="8">
                  <c:v>1.7333333333333333E-2</c:v>
                </c:pt>
                <c:pt idx="9">
                  <c:v>1.9555555555555555E-2</c:v>
                </c:pt>
                <c:pt idx="10">
                  <c:v>2.1777777777777778E-2</c:v>
                </c:pt>
                <c:pt idx="11">
                  <c:v>2.4000000000000004E-2</c:v>
                </c:pt>
                <c:pt idx="12">
                  <c:v>2.622222222222222E-2</c:v>
                </c:pt>
                <c:pt idx="13">
                  <c:v>2.8222222222222221E-2</c:v>
                </c:pt>
                <c:pt idx="14">
                  <c:v>3.0444444444444448E-2</c:v>
                </c:pt>
                <c:pt idx="15">
                  <c:v>3.2666666666666663E-2</c:v>
                </c:pt>
                <c:pt idx="16">
                  <c:v>3.4666666666666665E-2</c:v>
                </c:pt>
                <c:pt idx="17">
                  <c:v>3.6888888888888888E-2</c:v>
                </c:pt>
                <c:pt idx="18">
                  <c:v>3.911111111111111E-2</c:v>
                </c:pt>
                <c:pt idx="19">
                  <c:v>4.1333333333333333E-2</c:v>
                </c:pt>
                <c:pt idx="20">
                  <c:v>4.3555555555555556E-2</c:v>
                </c:pt>
                <c:pt idx="21">
                  <c:v>4.5777777777777778E-2</c:v>
                </c:pt>
                <c:pt idx="22">
                  <c:v>4.8222222222222222E-2</c:v>
                </c:pt>
                <c:pt idx="23">
                  <c:v>5.0444444444444445E-2</c:v>
                </c:pt>
                <c:pt idx="24">
                  <c:v>5.2666666666666667E-2</c:v>
                </c:pt>
                <c:pt idx="25">
                  <c:v>5.4888888888888897E-2</c:v>
                </c:pt>
                <c:pt idx="26">
                  <c:v>5.7111111111111112E-2</c:v>
                </c:pt>
                <c:pt idx="27">
                  <c:v>5.9555555555555556E-2</c:v>
                </c:pt>
                <c:pt idx="28">
                  <c:v>6.1777777777777772E-2</c:v>
                </c:pt>
                <c:pt idx="29">
                  <c:v>6.4000000000000001E-2</c:v>
                </c:pt>
                <c:pt idx="30">
                  <c:v>6.6000000000000003E-2</c:v>
                </c:pt>
                <c:pt idx="31">
                  <c:v>6.8000000000000005E-2</c:v>
                </c:pt>
                <c:pt idx="32">
                  <c:v>7.0444444444444448E-2</c:v>
                </c:pt>
                <c:pt idx="33">
                  <c:v>7.2444444444444436E-2</c:v>
                </c:pt>
                <c:pt idx="34">
                  <c:v>7.4666666666666659E-2</c:v>
                </c:pt>
                <c:pt idx="35">
                  <c:v>7.6888888888888882E-2</c:v>
                </c:pt>
                <c:pt idx="36">
                  <c:v>7.8888888888888883E-2</c:v>
                </c:pt>
                <c:pt idx="37">
                  <c:v>8.1111111111111106E-2</c:v>
                </c:pt>
                <c:pt idx="38">
                  <c:v>8.3333333333333329E-2</c:v>
                </c:pt>
                <c:pt idx="39">
                  <c:v>8.5555555555555551E-2</c:v>
                </c:pt>
                <c:pt idx="40">
                  <c:v>8.7777777777777788E-2</c:v>
                </c:pt>
                <c:pt idx="41">
                  <c:v>0.09</c:v>
                </c:pt>
                <c:pt idx="42">
                  <c:v>9.2222222222222233E-2</c:v>
                </c:pt>
                <c:pt idx="43">
                  <c:v>9.4444444444444442E-2</c:v>
                </c:pt>
                <c:pt idx="44">
                  <c:v>9.6666666666666651E-2</c:v>
                </c:pt>
                <c:pt idx="45">
                  <c:v>9.8888888888888887E-2</c:v>
                </c:pt>
              </c:numCache>
            </c:numRef>
          </c:xVal>
          <c:yVal>
            <c:numRef>
              <c:f>'CD B wn'!$I$31:$I$76</c:f>
              <c:numCache>
                <c:formatCode>0.00%</c:formatCode>
                <c:ptCount val="46"/>
                <c:pt idx="0">
                  <c:v>4.2250000000000005E-3</c:v>
                </c:pt>
                <c:pt idx="1">
                  <c:v>4.2285714285714288E-3</c:v>
                </c:pt>
                <c:pt idx="2">
                  <c:v>4.2642857142857144E-3</c:v>
                </c:pt>
                <c:pt idx="3">
                  <c:v>4.2642857142857144E-3</c:v>
                </c:pt>
                <c:pt idx="4">
                  <c:v>4.2642857142857144E-3</c:v>
                </c:pt>
                <c:pt idx="5">
                  <c:v>4.3142857142857141E-3</c:v>
                </c:pt>
                <c:pt idx="6">
                  <c:v>4.3892857142857145E-3</c:v>
                </c:pt>
                <c:pt idx="7">
                  <c:v>4.4500000000000008E-3</c:v>
                </c:pt>
                <c:pt idx="8">
                  <c:v>4.5285714285714287E-3</c:v>
                </c:pt>
                <c:pt idx="9">
                  <c:v>4.5857142857142858E-3</c:v>
                </c:pt>
                <c:pt idx="10">
                  <c:v>4.6285714285714289E-3</c:v>
                </c:pt>
                <c:pt idx="11">
                  <c:v>4.6750000000000003E-3</c:v>
                </c:pt>
                <c:pt idx="12">
                  <c:v>4.7321428571428575E-3</c:v>
                </c:pt>
                <c:pt idx="13">
                  <c:v>4.7571428571428582E-3</c:v>
                </c:pt>
                <c:pt idx="14">
                  <c:v>4.7892857142857147E-3</c:v>
                </c:pt>
                <c:pt idx="15">
                  <c:v>4.8428571428571427E-3</c:v>
                </c:pt>
                <c:pt idx="16">
                  <c:v>4.8428571428571427E-3</c:v>
                </c:pt>
                <c:pt idx="17">
                  <c:v>4.8678571428571434E-3</c:v>
                </c:pt>
                <c:pt idx="18">
                  <c:v>4.8964285714285715E-3</c:v>
                </c:pt>
                <c:pt idx="19">
                  <c:v>4.9357142857142855E-3</c:v>
                </c:pt>
                <c:pt idx="20">
                  <c:v>4.9357142857142855E-3</c:v>
                </c:pt>
                <c:pt idx="21">
                  <c:v>4.9357142857142855E-3</c:v>
                </c:pt>
                <c:pt idx="22">
                  <c:v>4.9821428571428577E-3</c:v>
                </c:pt>
                <c:pt idx="23">
                  <c:v>5.0107142857142867E-3</c:v>
                </c:pt>
                <c:pt idx="24">
                  <c:v>5.0107142857142867E-3</c:v>
                </c:pt>
                <c:pt idx="25">
                  <c:v>5.0500000000000007E-3</c:v>
                </c:pt>
                <c:pt idx="26">
                  <c:v>5.0500000000000007E-3</c:v>
                </c:pt>
                <c:pt idx="27">
                  <c:v>5.1142857142857144E-3</c:v>
                </c:pt>
                <c:pt idx="28">
                  <c:v>5.1142857142857144E-3</c:v>
                </c:pt>
                <c:pt idx="29">
                  <c:v>5.1142857142857144E-3</c:v>
                </c:pt>
                <c:pt idx="30">
                  <c:v>5.1178571428571436E-3</c:v>
                </c:pt>
                <c:pt idx="31">
                  <c:v>5.1142857142857144E-3</c:v>
                </c:pt>
                <c:pt idx="32">
                  <c:v>5.1178571428571436E-3</c:v>
                </c:pt>
                <c:pt idx="33">
                  <c:v>5.1142857142857144E-3</c:v>
                </c:pt>
                <c:pt idx="34">
                  <c:v>5.1178571428571436E-3</c:v>
                </c:pt>
                <c:pt idx="35">
                  <c:v>5.1178571428571436E-3</c:v>
                </c:pt>
                <c:pt idx="36">
                  <c:v>5.1178571428571436E-3</c:v>
                </c:pt>
                <c:pt idx="37">
                  <c:v>5.1142857142857144E-3</c:v>
                </c:pt>
                <c:pt idx="38">
                  <c:v>5.1178571428571436E-3</c:v>
                </c:pt>
                <c:pt idx="39">
                  <c:v>5.1464285714285718E-3</c:v>
                </c:pt>
                <c:pt idx="40">
                  <c:v>5.1464285714285718E-3</c:v>
                </c:pt>
                <c:pt idx="41">
                  <c:v>5.1464285714285718E-3</c:v>
                </c:pt>
                <c:pt idx="42">
                  <c:v>5.1464285714285718E-3</c:v>
                </c:pt>
                <c:pt idx="43">
                  <c:v>5.1464285714285718E-3</c:v>
                </c:pt>
                <c:pt idx="44">
                  <c:v>5.1464285714285718E-3</c:v>
                </c:pt>
                <c:pt idx="45">
                  <c:v>5.1464285714285718E-3</c:v>
                </c:pt>
              </c:numCache>
            </c:numRef>
          </c:yVal>
          <c:smooth val="1"/>
        </c:ser>
        <c:ser>
          <c:idx val="2"/>
          <c:order val="2"/>
          <c:tx>
            <c:v>Ensayo 3</c:v>
          </c:tx>
          <c:xVal>
            <c:numRef>
              <c:f>'CD C wn'!$H$31:$H$76</c:f>
              <c:numCache>
                <c:formatCode>0.00%</c:formatCode>
                <c:ptCount val="46"/>
                <c:pt idx="0">
                  <c:v>0</c:v>
                </c:pt>
                <c:pt idx="1">
                  <c:v>1.5555555555555557E-3</c:v>
                </c:pt>
                <c:pt idx="2">
                  <c:v>3.5555555555555557E-3</c:v>
                </c:pt>
                <c:pt idx="3">
                  <c:v>5.7777777777777784E-3</c:v>
                </c:pt>
                <c:pt idx="4">
                  <c:v>7.7777777777777767E-3</c:v>
                </c:pt>
                <c:pt idx="5">
                  <c:v>9.7777777777777776E-3</c:v>
                </c:pt>
                <c:pt idx="6">
                  <c:v>1.1777777777777779E-2</c:v>
                </c:pt>
                <c:pt idx="7">
                  <c:v>1.4E-2</c:v>
                </c:pt>
                <c:pt idx="8">
                  <c:v>1.6222222222222221E-2</c:v>
                </c:pt>
                <c:pt idx="9">
                  <c:v>1.822222222222222E-2</c:v>
                </c:pt>
                <c:pt idx="10">
                  <c:v>2.0222222222222221E-2</c:v>
                </c:pt>
                <c:pt idx="11">
                  <c:v>2.2444444444444447E-2</c:v>
                </c:pt>
                <c:pt idx="12">
                  <c:v>2.466666666666667E-2</c:v>
                </c:pt>
                <c:pt idx="13">
                  <c:v>2.6888888888888889E-2</c:v>
                </c:pt>
                <c:pt idx="14">
                  <c:v>2.9111111111111112E-2</c:v>
                </c:pt>
                <c:pt idx="15">
                  <c:v>3.1111111111111107E-2</c:v>
                </c:pt>
                <c:pt idx="16">
                  <c:v>3.3333333333333333E-2</c:v>
                </c:pt>
                <c:pt idx="17">
                  <c:v>3.5333333333333335E-2</c:v>
                </c:pt>
                <c:pt idx="18">
                  <c:v>3.755555555555555E-2</c:v>
                </c:pt>
                <c:pt idx="19">
                  <c:v>3.9777777777777773E-2</c:v>
                </c:pt>
                <c:pt idx="20">
                  <c:v>4.2222222222222223E-2</c:v>
                </c:pt>
                <c:pt idx="21">
                  <c:v>4.4222222222222225E-2</c:v>
                </c:pt>
                <c:pt idx="22">
                  <c:v>4.6444444444444441E-2</c:v>
                </c:pt>
                <c:pt idx="23">
                  <c:v>4.8666666666666664E-2</c:v>
                </c:pt>
                <c:pt idx="24">
                  <c:v>5.0888888888888893E-2</c:v>
                </c:pt>
                <c:pt idx="25">
                  <c:v>5.333333333333333E-2</c:v>
                </c:pt>
                <c:pt idx="26">
                  <c:v>5.5555555555555552E-2</c:v>
                </c:pt>
                <c:pt idx="27">
                  <c:v>5.8000000000000003E-2</c:v>
                </c:pt>
                <c:pt idx="28">
                  <c:v>6.0222222222222226E-2</c:v>
                </c:pt>
                <c:pt idx="29">
                  <c:v>6.2222222222222213E-2</c:v>
                </c:pt>
                <c:pt idx="30">
                  <c:v>6.4222222222222236E-2</c:v>
                </c:pt>
                <c:pt idx="31">
                  <c:v>6.6444444444444459E-2</c:v>
                </c:pt>
                <c:pt idx="32">
                  <c:v>6.8666666666666668E-2</c:v>
                </c:pt>
                <c:pt idx="33">
                  <c:v>7.088888888888889E-2</c:v>
                </c:pt>
                <c:pt idx="34">
                  <c:v>7.3111111111111113E-2</c:v>
                </c:pt>
                <c:pt idx="35">
                  <c:v>7.5111111111111101E-2</c:v>
                </c:pt>
                <c:pt idx="36">
                  <c:v>7.7111111111111116E-2</c:v>
                </c:pt>
                <c:pt idx="37">
                  <c:v>7.9333333333333325E-2</c:v>
                </c:pt>
                <c:pt idx="38">
                  <c:v>8.1555555555555548E-2</c:v>
                </c:pt>
                <c:pt idx="39">
                  <c:v>8.3777777777777784E-2</c:v>
                </c:pt>
                <c:pt idx="40">
                  <c:v>8.6000000000000007E-2</c:v>
                </c:pt>
                <c:pt idx="41">
                  <c:v>8.822222222222223E-2</c:v>
                </c:pt>
                <c:pt idx="42">
                  <c:v>9.0222222222222218E-2</c:v>
                </c:pt>
                <c:pt idx="43">
                  <c:v>9.2444444444444454E-2</c:v>
                </c:pt>
                <c:pt idx="44">
                  <c:v>9.488888888888887E-2</c:v>
                </c:pt>
                <c:pt idx="45">
                  <c:v>9.7111111111111106E-2</c:v>
                </c:pt>
              </c:numCache>
            </c:numRef>
          </c:xVal>
          <c:yVal>
            <c:numRef>
              <c:f>'CD C wn'!$I$31:$I$76</c:f>
              <c:numCache>
                <c:formatCode>0.00%</c:formatCode>
                <c:ptCount val="46"/>
                <c:pt idx="0">
                  <c:v>0</c:v>
                </c:pt>
                <c:pt idx="1">
                  <c:v>2.4285714285714289E-4</c:v>
                </c:pt>
                <c:pt idx="2">
                  <c:v>2.4285714285714289E-4</c:v>
                </c:pt>
                <c:pt idx="3">
                  <c:v>2.4285714285714289E-4</c:v>
                </c:pt>
                <c:pt idx="4">
                  <c:v>2.4285714285714289E-4</c:v>
                </c:pt>
                <c:pt idx="5">
                  <c:v>2.4285714285714289E-4</c:v>
                </c:pt>
                <c:pt idx="6">
                  <c:v>2.4285714285714289E-4</c:v>
                </c:pt>
                <c:pt idx="7">
                  <c:v>2.4285714285714289E-4</c:v>
                </c:pt>
                <c:pt idx="8">
                  <c:v>2.4285714285714289E-4</c:v>
                </c:pt>
                <c:pt idx="9">
                  <c:v>2.4285714285714289E-4</c:v>
                </c:pt>
                <c:pt idx="10">
                  <c:v>2.8214285714285722E-4</c:v>
                </c:pt>
                <c:pt idx="11">
                  <c:v>3.1071428571428569E-4</c:v>
                </c:pt>
                <c:pt idx="12">
                  <c:v>3.1785714285714284E-4</c:v>
                </c:pt>
                <c:pt idx="13">
                  <c:v>3.5357142857142857E-4</c:v>
                </c:pt>
                <c:pt idx="14">
                  <c:v>3.8214285714285715E-4</c:v>
                </c:pt>
                <c:pt idx="15">
                  <c:v>3.8214285714285715E-4</c:v>
                </c:pt>
                <c:pt idx="16">
                  <c:v>4.0357142857142865E-4</c:v>
                </c:pt>
                <c:pt idx="17">
                  <c:v>4.3214285714285712E-4</c:v>
                </c:pt>
                <c:pt idx="18">
                  <c:v>4.5714285714285719E-4</c:v>
                </c:pt>
                <c:pt idx="19">
                  <c:v>4.7142857142857148E-4</c:v>
                </c:pt>
                <c:pt idx="20">
                  <c:v>4.9642857142857149E-4</c:v>
                </c:pt>
                <c:pt idx="21">
                  <c:v>5.0000000000000012E-4</c:v>
                </c:pt>
                <c:pt idx="22">
                  <c:v>5.2499999999999997E-4</c:v>
                </c:pt>
                <c:pt idx="23">
                  <c:v>5.4285714285714289E-4</c:v>
                </c:pt>
                <c:pt idx="24">
                  <c:v>5.7499999999999999E-4</c:v>
                </c:pt>
                <c:pt idx="25">
                  <c:v>6.2142857142857139E-4</c:v>
                </c:pt>
                <c:pt idx="26">
                  <c:v>6.2142857142857139E-4</c:v>
                </c:pt>
                <c:pt idx="27">
                  <c:v>6.2857142857142853E-4</c:v>
                </c:pt>
                <c:pt idx="28">
                  <c:v>6.3214285714285727E-4</c:v>
                </c:pt>
                <c:pt idx="29">
                  <c:v>6.5000000000000008E-4</c:v>
                </c:pt>
                <c:pt idx="30">
                  <c:v>6.5000000000000008E-4</c:v>
                </c:pt>
                <c:pt idx="31">
                  <c:v>6.5000000000000008E-4</c:v>
                </c:pt>
                <c:pt idx="32">
                  <c:v>6.5000000000000008E-4</c:v>
                </c:pt>
                <c:pt idx="33">
                  <c:v>6.8571428571428581E-4</c:v>
                </c:pt>
                <c:pt idx="34">
                  <c:v>6.8571428571428581E-4</c:v>
                </c:pt>
                <c:pt idx="35">
                  <c:v>6.8571428571428581E-4</c:v>
                </c:pt>
                <c:pt idx="36">
                  <c:v>6.8571428571428581E-4</c:v>
                </c:pt>
                <c:pt idx="37">
                  <c:v>7.2142857142857154E-4</c:v>
                </c:pt>
                <c:pt idx="38">
                  <c:v>7.2142857142857154E-4</c:v>
                </c:pt>
                <c:pt idx="39">
                  <c:v>7.2142857142857154E-4</c:v>
                </c:pt>
                <c:pt idx="40">
                  <c:v>7.2500000000000006E-4</c:v>
                </c:pt>
                <c:pt idx="41">
                  <c:v>7.4642857142857139E-4</c:v>
                </c:pt>
                <c:pt idx="42">
                  <c:v>7.4642857142857139E-4</c:v>
                </c:pt>
                <c:pt idx="43">
                  <c:v>7.4642857142857139E-4</c:v>
                </c:pt>
                <c:pt idx="44">
                  <c:v>7.4642857142857139E-4</c:v>
                </c:pt>
                <c:pt idx="45">
                  <c:v>7.5357142857142853E-4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500352"/>
        <c:axId val="158502272"/>
      </c:scatterChart>
      <c:valAx>
        <c:axId val="158500352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s-CO" sz="1100"/>
                </a:pPr>
                <a:r>
                  <a:rPr lang="es-ES" sz="1100"/>
                  <a:t>Deformación horizontal (%)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s-CO" sz="1100"/>
            </a:pPr>
            <a:endParaRPr lang="es-CO"/>
          </a:p>
        </c:txPr>
        <c:crossAx val="158502272"/>
        <c:crosses val="autoZero"/>
        <c:crossBetween val="midCat"/>
      </c:valAx>
      <c:valAx>
        <c:axId val="15850227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CO" sz="1100"/>
                </a:pPr>
                <a:r>
                  <a:rPr lang="es-ES" sz="1100"/>
                  <a:t>Deformación vertical (%)</a:t>
                </a:r>
              </a:p>
            </c:rich>
          </c:tx>
          <c:layout>
            <c:manualLayout>
              <c:xMode val="edge"/>
              <c:yMode val="edge"/>
              <c:x val="3.9412895485845464E-2"/>
              <c:y val="0.23189933611240318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s-CO" sz="1100"/>
            </a:pPr>
            <a:endParaRPr lang="es-CO"/>
          </a:p>
        </c:txPr>
        <c:crossAx val="158500352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Ensayo 1</c:v>
          </c:tx>
          <c:xVal>
            <c:numRef>
              <c:f>'CD A wn'!$I$31:$I$76</c:f>
              <c:numCache>
                <c:formatCode>0.00%</c:formatCode>
                <c:ptCount val="46"/>
                <c:pt idx="0">
                  <c:v>0</c:v>
                </c:pt>
                <c:pt idx="1">
                  <c:v>4.7142857142857148E-4</c:v>
                </c:pt>
                <c:pt idx="2">
                  <c:v>4.8571428571428577E-4</c:v>
                </c:pt>
                <c:pt idx="3">
                  <c:v>4.8571428571428577E-4</c:v>
                </c:pt>
                <c:pt idx="4">
                  <c:v>5.5357142857142855E-4</c:v>
                </c:pt>
                <c:pt idx="5">
                  <c:v>6.6428571428571426E-4</c:v>
                </c:pt>
                <c:pt idx="6">
                  <c:v>7.9642857142857152E-4</c:v>
                </c:pt>
                <c:pt idx="7">
                  <c:v>9.2500000000000004E-4</c:v>
                </c:pt>
                <c:pt idx="8">
                  <c:v>1.0499999999999999E-3</c:v>
                </c:pt>
                <c:pt idx="9">
                  <c:v>1.1642857142857145E-3</c:v>
                </c:pt>
                <c:pt idx="10">
                  <c:v>1.2785714285714286E-3</c:v>
                </c:pt>
                <c:pt idx="11">
                  <c:v>1.3821428571428572E-3</c:v>
                </c:pt>
                <c:pt idx="12">
                  <c:v>1.4714285714285717E-3</c:v>
                </c:pt>
                <c:pt idx="13">
                  <c:v>1.5607142857142859E-3</c:v>
                </c:pt>
                <c:pt idx="14">
                  <c:v>1.6321428571428574E-3</c:v>
                </c:pt>
                <c:pt idx="15">
                  <c:v>1.7392857142857145E-3</c:v>
                </c:pt>
                <c:pt idx="16">
                  <c:v>1.825E-3</c:v>
                </c:pt>
                <c:pt idx="17">
                  <c:v>1.8571428571428576E-3</c:v>
                </c:pt>
                <c:pt idx="18">
                  <c:v>1.9285714285714288E-3</c:v>
                </c:pt>
                <c:pt idx="19">
                  <c:v>1.9785714285714289E-3</c:v>
                </c:pt>
                <c:pt idx="20">
                  <c:v>2.0392857142857144E-3</c:v>
                </c:pt>
                <c:pt idx="21">
                  <c:v>2.1071428571428573E-3</c:v>
                </c:pt>
                <c:pt idx="22">
                  <c:v>2.1678571428571428E-3</c:v>
                </c:pt>
                <c:pt idx="23">
                  <c:v>2.2071428571428572E-3</c:v>
                </c:pt>
                <c:pt idx="24">
                  <c:v>2.253571428571429E-3</c:v>
                </c:pt>
                <c:pt idx="25">
                  <c:v>2.3250000000000002E-3</c:v>
                </c:pt>
                <c:pt idx="26">
                  <c:v>2.3678571428571429E-3</c:v>
                </c:pt>
                <c:pt idx="27">
                  <c:v>2.3928571428571432E-3</c:v>
                </c:pt>
                <c:pt idx="28">
                  <c:v>2.4392857142857146E-3</c:v>
                </c:pt>
                <c:pt idx="29">
                  <c:v>2.492857142857143E-3</c:v>
                </c:pt>
                <c:pt idx="30">
                  <c:v>2.5214285714285716E-3</c:v>
                </c:pt>
                <c:pt idx="31">
                  <c:v>2.5464285714285714E-3</c:v>
                </c:pt>
                <c:pt idx="32">
                  <c:v>2.5714285714285717E-3</c:v>
                </c:pt>
                <c:pt idx="33">
                  <c:v>2.6107142857142857E-3</c:v>
                </c:pt>
                <c:pt idx="34">
                  <c:v>2.6107142857142857E-3</c:v>
                </c:pt>
                <c:pt idx="35">
                  <c:v>2.642857142857143E-3</c:v>
                </c:pt>
                <c:pt idx="36">
                  <c:v>2.642857142857143E-3</c:v>
                </c:pt>
                <c:pt idx="37">
                  <c:v>2.6642857142857145E-3</c:v>
                </c:pt>
                <c:pt idx="38">
                  <c:v>2.6642857142857145E-3</c:v>
                </c:pt>
                <c:pt idx="39">
                  <c:v>2.6642857142857145E-3</c:v>
                </c:pt>
                <c:pt idx="40">
                  <c:v>2.6964285714285714E-3</c:v>
                </c:pt>
                <c:pt idx="41">
                  <c:v>2.7464285714285715E-3</c:v>
                </c:pt>
                <c:pt idx="42">
                  <c:v>2.7464285714285715E-3</c:v>
                </c:pt>
                <c:pt idx="43">
                  <c:v>2.7464285714285715E-3</c:v>
                </c:pt>
                <c:pt idx="44">
                  <c:v>2.7464285714285715E-3</c:v>
                </c:pt>
                <c:pt idx="45">
                  <c:v>2.7464285714285715E-3</c:v>
                </c:pt>
              </c:numCache>
            </c:numRef>
          </c:xVal>
          <c:yVal>
            <c:numRef>
              <c:f>'CD A wn'!$K$31:$K$76</c:f>
              <c:numCache>
                <c:formatCode>0.000</c:formatCode>
                <c:ptCount val="46"/>
                <c:pt idx="0">
                  <c:v>0.50300821520401495</c:v>
                </c:pt>
                <c:pt idx="1">
                  <c:v>0.5040064473741438</c:v>
                </c:pt>
                <c:pt idx="2">
                  <c:v>0.50558312203405964</c:v>
                </c:pt>
                <c:pt idx="3">
                  <c:v>0.50716967665613544</c:v>
                </c:pt>
                <c:pt idx="4">
                  <c:v>0.50862064287985209</c:v>
                </c:pt>
                <c:pt idx="5">
                  <c:v>0.51007990690028804</c:v>
                </c:pt>
                <c:pt idx="6">
                  <c:v>0.51140039211130506</c:v>
                </c:pt>
                <c:pt idx="7">
                  <c:v>0.51302358543820237</c:v>
                </c:pt>
                <c:pt idx="8">
                  <c:v>0.51450813014857855</c:v>
                </c:pt>
                <c:pt idx="9">
                  <c:v>0.51600123305773893</c:v>
                </c:pt>
                <c:pt idx="10">
                  <c:v>0.51735239810947131</c:v>
                </c:pt>
                <c:pt idx="11">
                  <c:v>0.5188619461216224</c:v>
                </c:pt>
                <c:pt idx="12">
                  <c:v>0.52038024786928783</c:v>
                </c:pt>
                <c:pt idx="13">
                  <c:v>0.5219073721370584</c:v>
                </c:pt>
                <c:pt idx="14">
                  <c:v>0.5234433884202887</c:v>
                </c:pt>
                <c:pt idx="15">
                  <c:v>0.52483346376614293</c:v>
                </c:pt>
                <c:pt idx="16">
                  <c:v>0.52638656892337488</c:v>
                </c:pt>
                <c:pt idx="17">
                  <c:v>0.52794877173512167</c:v>
                </c:pt>
                <c:pt idx="18">
                  <c:v>0.52952014455537844</c:v>
                </c:pt>
                <c:pt idx="19">
                  <c:v>0.53110076049400678</c:v>
                </c:pt>
                <c:pt idx="20">
                  <c:v>0.53269069342635311</c:v>
                </c:pt>
                <c:pt idx="21">
                  <c:v>0.5344504698985354</c:v>
                </c:pt>
                <c:pt idx="22">
                  <c:v>0.53606021244275892</c:v>
                </c:pt>
                <c:pt idx="23">
                  <c:v>0.53767950596524694</c:v>
                </c:pt>
                <c:pt idx="24">
                  <c:v>0.53930842758352115</c:v>
                </c:pt>
                <c:pt idx="25">
                  <c:v>0.54094705523195741</c:v>
                </c:pt>
                <c:pt idx="26">
                  <c:v>0.54259546767233202</c:v>
                </c:pt>
                <c:pt idx="27">
                  <c:v>0.54442011781916777</c:v>
                </c:pt>
                <c:pt idx="28">
                  <c:v>0.54608933843382679</c:v>
                </c:pt>
                <c:pt idx="29">
                  <c:v>0.54776859337668726</c:v>
                </c:pt>
                <c:pt idx="30">
                  <c:v>0.54928857015206145</c:v>
                </c:pt>
                <c:pt idx="31">
                  <c:v>0.5508168019438543</c:v>
                </c:pt>
                <c:pt idx="32">
                  <c:v>0.55252459349913607</c:v>
                </c:pt>
                <c:pt idx="33">
                  <c:v>0.55424273673926316</c:v>
                </c:pt>
                <c:pt idx="34">
                  <c:v>0.55597131735261363</c:v>
                </c:pt>
                <c:pt idx="35">
                  <c:v>0.55771042195631071</c:v>
                </c:pt>
                <c:pt idx="36">
                  <c:v>0.55928468645855078</c:v>
                </c:pt>
                <c:pt idx="37">
                  <c:v>0.56104402865442082</c:v>
                </c:pt>
                <c:pt idx="38">
                  <c:v>0.56281415139664703</c:v>
                </c:pt>
                <c:pt idx="39">
                  <c:v>0.56441655389258361</c:v>
                </c:pt>
                <c:pt idx="40">
                  <c:v>0.56638710094454636</c:v>
                </c:pt>
                <c:pt idx="41">
                  <c:v>0.56819011145269793</c:v>
                </c:pt>
                <c:pt idx="42">
                  <c:v>0.57000426993890163</c:v>
                </c:pt>
                <c:pt idx="43">
                  <c:v>0.57182967080522162</c:v>
                </c:pt>
                <c:pt idx="44">
                  <c:v>0.57366640949886882</c:v>
                </c:pt>
                <c:pt idx="45">
                  <c:v>0.57551458252633303</c:v>
                </c:pt>
              </c:numCache>
            </c:numRef>
          </c:yVal>
          <c:smooth val="1"/>
        </c:ser>
        <c:ser>
          <c:idx val="1"/>
          <c:order val="1"/>
          <c:tx>
            <c:v>Ensayo 2</c:v>
          </c:tx>
          <c:xVal>
            <c:numRef>
              <c:f>'CD B wn'!$I$31:$I$76</c:f>
              <c:numCache>
                <c:formatCode>0.00%</c:formatCode>
                <c:ptCount val="46"/>
                <c:pt idx="0">
                  <c:v>4.2250000000000005E-3</c:v>
                </c:pt>
                <c:pt idx="1">
                  <c:v>4.2285714285714288E-3</c:v>
                </c:pt>
                <c:pt idx="2">
                  <c:v>4.2642857142857144E-3</c:v>
                </c:pt>
                <c:pt idx="3">
                  <c:v>4.2642857142857144E-3</c:v>
                </c:pt>
                <c:pt idx="4">
                  <c:v>4.2642857142857144E-3</c:v>
                </c:pt>
                <c:pt idx="5">
                  <c:v>4.3142857142857141E-3</c:v>
                </c:pt>
                <c:pt idx="6">
                  <c:v>4.3892857142857145E-3</c:v>
                </c:pt>
                <c:pt idx="7">
                  <c:v>4.4500000000000008E-3</c:v>
                </c:pt>
                <c:pt idx="8">
                  <c:v>4.5285714285714287E-3</c:v>
                </c:pt>
                <c:pt idx="9">
                  <c:v>4.5857142857142858E-3</c:v>
                </c:pt>
                <c:pt idx="10">
                  <c:v>4.6285714285714289E-3</c:v>
                </c:pt>
                <c:pt idx="11">
                  <c:v>4.6750000000000003E-3</c:v>
                </c:pt>
                <c:pt idx="12">
                  <c:v>4.7321428571428575E-3</c:v>
                </c:pt>
                <c:pt idx="13">
                  <c:v>4.7571428571428582E-3</c:v>
                </c:pt>
                <c:pt idx="14">
                  <c:v>4.7892857142857147E-3</c:v>
                </c:pt>
                <c:pt idx="15">
                  <c:v>4.8428571428571427E-3</c:v>
                </c:pt>
                <c:pt idx="16">
                  <c:v>4.8428571428571427E-3</c:v>
                </c:pt>
                <c:pt idx="17">
                  <c:v>4.8678571428571434E-3</c:v>
                </c:pt>
                <c:pt idx="18">
                  <c:v>4.8964285714285715E-3</c:v>
                </c:pt>
                <c:pt idx="19">
                  <c:v>4.9357142857142855E-3</c:v>
                </c:pt>
                <c:pt idx="20">
                  <c:v>4.9357142857142855E-3</c:v>
                </c:pt>
                <c:pt idx="21">
                  <c:v>4.9357142857142855E-3</c:v>
                </c:pt>
                <c:pt idx="22">
                  <c:v>4.9821428571428577E-3</c:v>
                </c:pt>
                <c:pt idx="23">
                  <c:v>5.0107142857142867E-3</c:v>
                </c:pt>
                <c:pt idx="24">
                  <c:v>5.0107142857142867E-3</c:v>
                </c:pt>
                <c:pt idx="25">
                  <c:v>5.0500000000000007E-3</c:v>
                </c:pt>
                <c:pt idx="26">
                  <c:v>5.0500000000000007E-3</c:v>
                </c:pt>
                <c:pt idx="27">
                  <c:v>5.1142857142857144E-3</c:v>
                </c:pt>
                <c:pt idx="28">
                  <c:v>5.1142857142857144E-3</c:v>
                </c:pt>
                <c:pt idx="29">
                  <c:v>5.1142857142857144E-3</c:v>
                </c:pt>
                <c:pt idx="30">
                  <c:v>5.1178571428571436E-3</c:v>
                </c:pt>
                <c:pt idx="31">
                  <c:v>5.1142857142857144E-3</c:v>
                </c:pt>
                <c:pt idx="32">
                  <c:v>5.1178571428571436E-3</c:v>
                </c:pt>
                <c:pt idx="33">
                  <c:v>5.1142857142857144E-3</c:v>
                </c:pt>
                <c:pt idx="34">
                  <c:v>5.1178571428571436E-3</c:v>
                </c:pt>
                <c:pt idx="35">
                  <c:v>5.1178571428571436E-3</c:v>
                </c:pt>
                <c:pt idx="36">
                  <c:v>5.1178571428571436E-3</c:v>
                </c:pt>
                <c:pt idx="37">
                  <c:v>5.1142857142857144E-3</c:v>
                </c:pt>
                <c:pt idx="38">
                  <c:v>5.1178571428571436E-3</c:v>
                </c:pt>
                <c:pt idx="39">
                  <c:v>5.1464285714285718E-3</c:v>
                </c:pt>
                <c:pt idx="40">
                  <c:v>5.1464285714285718E-3</c:v>
                </c:pt>
                <c:pt idx="41">
                  <c:v>5.1464285714285718E-3</c:v>
                </c:pt>
                <c:pt idx="42">
                  <c:v>5.1464285714285718E-3</c:v>
                </c:pt>
                <c:pt idx="43">
                  <c:v>5.1464285714285718E-3</c:v>
                </c:pt>
                <c:pt idx="44">
                  <c:v>5.1464285714285718E-3</c:v>
                </c:pt>
                <c:pt idx="45">
                  <c:v>5.1464285714285718E-3</c:v>
                </c:pt>
              </c:numCache>
            </c:numRef>
          </c:xVal>
          <c:yVal>
            <c:numRef>
              <c:f>'CD B wn'!$K$31:$K$76</c:f>
              <c:numCache>
                <c:formatCode>0.000</c:formatCode>
                <c:ptCount val="46"/>
                <c:pt idx="0">
                  <c:v>0.94367441397049034</c:v>
                </c:pt>
                <c:pt idx="1">
                  <c:v>0.94554822067434752</c:v>
                </c:pt>
                <c:pt idx="2">
                  <c:v>0.94823802142527847</c:v>
                </c:pt>
                <c:pt idx="3">
                  <c:v>0.9509431437302539</c:v>
                </c:pt>
                <c:pt idx="4">
                  <c:v>0.95366370539972278</c:v>
                </c:pt>
                <c:pt idx="5">
                  <c:v>0.95612550989108069</c:v>
                </c:pt>
                <c:pt idx="6">
                  <c:v>0.95887573520869707</c:v>
                </c:pt>
                <c:pt idx="7">
                  <c:v>0.96164174834549465</c:v>
                </c:pt>
                <c:pt idx="8">
                  <c:v>0.96442367185209787</c:v>
                </c:pt>
                <c:pt idx="9">
                  <c:v>0.96722162953162549</c:v>
                </c:pt>
                <c:pt idx="10">
                  <c:v>0.97003574645525881</c:v>
                </c:pt>
                <c:pt idx="11">
                  <c:v>0.97286614897804202</c:v>
                </c:pt>
                <c:pt idx="12">
                  <c:v>0.97571296475491465</c:v>
                </c:pt>
                <c:pt idx="13">
                  <c:v>0.97828923885350649</c:v>
                </c:pt>
                <c:pt idx="14">
                  <c:v>0.98116759622966765</c:v>
                </c:pt>
                <c:pt idx="15">
                  <c:v>0.98406274456151799</c:v>
                </c:pt>
                <c:pt idx="16">
                  <c:v>0.98668284412601781</c:v>
                </c:pt>
                <c:pt idx="17">
                  <c:v>0.98961026250618311</c:v>
                </c:pt>
                <c:pt idx="18">
                  <c:v>0.99255486102244928</c:v>
                </c:pt>
                <c:pt idx="19">
                  <c:v>0.99551677661327542</c:v>
                </c:pt>
                <c:pt idx="20">
                  <c:v>0.99849614765058792</c:v>
                </c:pt>
                <c:pt idx="21">
                  <c:v>1.0014931139580594</c:v>
                </c:pt>
                <c:pt idx="22">
                  <c:v>1.004810268112001</c:v>
                </c:pt>
                <c:pt idx="23">
                  <c:v>1.007844646176552</c:v>
                </c:pt>
                <c:pt idx="24">
                  <c:v>1.0108970623925688</c:v>
                </c:pt>
                <c:pt idx="25">
                  <c:v>1.013967662732961</c:v>
                </c:pt>
                <c:pt idx="26">
                  <c:v>1.0170565947200219</c:v>
                </c:pt>
                <c:pt idx="27">
                  <c:v>1.0204757709459928</c:v>
                </c:pt>
                <c:pt idx="28">
                  <c:v>1.0236036865826581</c:v>
                </c:pt>
                <c:pt idx="29">
                  <c:v>1.026750401249787</c:v>
                </c:pt>
                <c:pt idx="30">
                  <c:v>1.0295986449406662</c:v>
                </c:pt>
                <c:pt idx="31">
                  <c:v>1.0324623541113838</c:v>
                </c:pt>
                <c:pt idx="32">
                  <c:v>1.0359836128108801</c:v>
                </c:pt>
                <c:pt idx="33">
                  <c:v>1.0388821015397862</c:v>
                </c:pt>
                <c:pt idx="34">
                  <c:v>1.0421212259029315</c:v>
                </c:pt>
                <c:pt idx="35">
                  <c:v>1.0453800664282493</c:v>
                </c:pt>
                <c:pt idx="36">
                  <c:v>1.0483300157239852</c:v>
                </c:pt>
                <c:pt idx="37">
                  <c:v>1.0516267702362168</c:v>
                </c:pt>
                <c:pt idx="38">
                  <c:v>1.0549437214318997</c:v>
                </c:pt>
                <c:pt idx="39">
                  <c:v>1.0582810385485941</c:v>
                </c:pt>
                <c:pt idx="40">
                  <c:v>1.0616388926791653</c:v>
                </c:pt>
                <c:pt idx="41">
                  <c:v>1.0650174567966113</c:v>
                </c:pt>
                <c:pt idx="42">
                  <c:v>1.0684169057792916</c:v>
                </c:pt>
                <c:pt idx="43">
                  <c:v>1.0718374164365514</c:v>
                </c:pt>
                <c:pt idx="44">
                  <c:v>1.0752791675347619</c:v>
                </c:pt>
                <c:pt idx="45">
                  <c:v>1.0787423398237723</c:v>
                </c:pt>
              </c:numCache>
            </c:numRef>
          </c:yVal>
          <c:smooth val="1"/>
        </c:ser>
        <c:ser>
          <c:idx val="2"/>
          <c:order val="2"/>
          <c:tx>
            <c:v>Ensayo 3</c:v>
          </c:tx>
          <c:xVal>
            <c:numRef>
              <c:f>'CD C wn'!$I$31:$I$76</c:f>
              <c:numCache>
                <c:formatCode>0.00%</c:formatCode>
                <c:ptCount val="46"/>
                <c:pt idx="0">
                  <c:v>0</c:v>
                </c:pt>
                <c:pt idx="1">
                  <c:v>2.4285714285714289E-4</c:v>
                </c:pt>
                <c:pt idx="2">
                  <c:v>2.4285714285714289E-4</c:v>
                </c:pt>
                <c:pt idx="3">
                  <c:v>2.4285714285714289E-4</c:v>
                </c:pt>
                <c:pt idx="4">
                  <c:v>2.4285714285714289E-4</c:v>
                </c:pt>
                <c:pt idx="5">
                  <c:v>2.4285714285714289E-4</c:v>
                </c:pt>
                <c:pt idx="6">
                  <c:v>2.4285714285714289E-4</c:v>
                </c:pt>
                <c:pt idx="7">
                  <c:v>2.4285714285714289E-4</c:v>
                </c:pt>
                <c:pt idx="8">
                  <c:v>2.4285714285714289E-4</c:v>
                </c:pt>
                <c:pt idx="9">
                  <c:v>2.4285714285714289E-4</c:v>
                </c:pt>
                <c:pt idx="10">
                  <c:v>2.8214285714285722E-4</c:v>
                </c:pt>
                <c:pt idx="11">
                  <c:v>3.1071428571428569E-4</c:v>
                </c:pt>
                <c:pt idx="12">
                  <c:v>3.1785714285714284E-4</c:v>
                </c:pt>
                <c:pt idx="13">
                  <c:v>3.5357142857142857E-4</c:v>
                </c:pt>
                <c:pt idx="14">
                  <c:v>3.8214285714285715E-4</c:v>
                </c:pt>
                <c:pt idx="15">
                  <c:v>3.8214285714285715E-4</c:v>
                </c:pt>
                <c:pt idx="16">
                  <c:v>4.0357142857142865E-4</c:v>
                </c:pt>
                <c:pt idx="17">
                  <c:v>4.3214285714285712E-4</c:v>
                </c:pt>
                <c:pt idx="18">
                  <c:v>4.5714285714285719E-4</c:v>
                </c:pt>
                <c:pt idx="19">
                  <c:v>4.7142857142857148E-4</c:v>
                </c:pt>
                <c:pt idx="20">
                  <c:v>4.9642857142857149E-4</c:v>
                </c:pt>
                <c:pt idx="21">
                  <c:v>5.0000000000000012E-4</c:v>
                </c:pt>
                <c:pt idx="22">
                  <c:v>5.2499999999999997E-4</c:v>
                </c:pt>
                <c:pt idx="23">
                  <c:v>5.4285714285714289E-4</c:v>
                </c:pt>
                <c:pt idx="24">
                  <c:v>5.7499999999999999E-4</c:v>
                </c:pt>
                <c:pt idx="25">
                  <c:v>6.2142857142857139E-4</c:v>
                </c:pt>
                <c:pt idx="26">
                  <c:v>6.2142857142857139E-4</c:v>
                </c:pt>
                <c:pt idx="27">
                  <c:v>6.2857142857142853E-4</c:v>
                </c:pt>
                <c:pt idx="28">
                  <c:v>6.3214285714285727E-4</c:v>
                </c:pt>
                <c:pt idx="29">
                  <c:v>6.5000000000000008E-4</c:v>
                </c:pt>
                <c:pt idx="30">
                  <c:v>6.5000000000000008E-4</c:v>
                </c:pt>
                <c:pt idx="31">
                  <c:v>6.5000000000000008E-4</c:v>
                </c:pt>
                <c:pt idx="32">
                  <c:v>6.5000000000000008E-4</c:v>
                </c:pt>
                <c:pt idx="33">
                  <c:v>6.8571428571428581E-4</c:v>
                </c:pt>
                <c:pt idx="34">
                  <c:v>6.8571428571428581E-4</c:v>
                </c:pt>
                <c:pt idx="35">
                  <c:v>6.8571428571428581E-4</c:v>
                </c:pt>
                <c:pt idx="36">
                  <c:v>6.8571428571428581E-4</c:v>
                </c:pt>
                <c:pt idx="37">
                  <c:v>7.2142857142857154E-4</c:v>
                </c:pt>
                <c:pt idx="38">
                  <c:v>7.2142857142857154E-4</c:v>
                </c:pt>
                <c:pt idx="39">
                  <c:v>7.2142857142857154E-4</c:v>
                </c:pt>
                <c:pt idx="40">
                  <c:v>7.2500000000000006E-4</c:v>
                </c:pt>
                <c:pt idx="41">
                  <c:v>7.4642857142857139E-4</c:v>
                </c:pt>
                <c:pt idx="42">
                  <c:v>7.4642857142857139E-4</c:v>
                </c:pt>
                <c:pt idx="43">
                  <c:v>7.4642857142857139E-4</c:v>
                </c:pt>
                <c:pt idx="44">
                  <c:v>7.4642857142857139E-4</c:v>
                </c:pt>
                <c:pt idx="45">
                  <c:v>7.5357142857142853E-4</c:v>
                </c:pt>
              </c:numCache>
            </c:numRef>
          </c:xVal>
          <c:yVal>
            <c:numRef>
              <c:f>'CD C wn'!$K$31:$K$76</c:f>
              <c:numCache>
                <c:formatCode>0.000</c:formatCode>
                <c:ptCount val="46"/>
                <c:pt idx="0">
                  <c:v>2.0120328608160598</c:v>
                </c:pt>
                <c:pt idx="1">
                  <c:v>2.0160257894965752</c:v>
                </c:pt>
                <c:pt idx="2">
                  <c:v>2.0211828859012599</c:v>
                </c:pt>
                <c:pt idx="3">
                  <c:v>2.0269439814161543</c:v>
                </c:pt>
                <c:pt idx="4">
                  <c:v>2.0321570568935061</c:v>
                </c:pt>
                <c:pt idx="5">
                  <c:v>2.0373969346943266</c:v>
                </c:pt>
                <c:pt idx="6">
                  <c:v>2.0426638009245881</c:v>
                </c:pt>
                <c:pt idx="7">
                  <c:v>2.0485477560948451</c:v>
                </c:pt>
                <c:pt idx="8">
                  <c:v>2.0544655223347461</c:v>
                </c:pt>
                <c:pt idx="9">
                  <c:v>2.0598206375418564</c:v>
                </c:pt>
                <c:pt idx="10">
                  <c:v>2.0652035459496489</c:v>
                </c:pt>
                <c:pt idx="11">
                  <c:v>2.071217389741149</c:v>
                </c:pt>
                <c:pt idx="12">
                  <c:v>2.0772660575505846</c:v>
                </c:pt>
                <c:pt idx="13">
                  <c:v>2.0833498225471709</c:v>
                </c:pt>
                <c:pt idx="14">
                  <c:v>2.0894689607184667</c:v>
                </c:pt>
                <c:pt idx="15">
                  <c:v>2.0950066595397865</c:v>
                </c:pt>
                <c:pt idx="16">
                  <c:v>2.1011937773383047</c:v>
                </c:pt>
                <c:pt idx="17">
                  <c:v>2.1067931174753718</c:v>
                </c:pt>
                <c:pt idx="18">
                  <c:v>2.1130492414796871</c:v>
                </c:pt>
                <c:pt idx="19">
                  <c:v>2.1193421037628308</c:v>
                </c:pt>
                <c:pt idx="20">
                  <c:v>2.1263070348313891</c:v>
                </c:pt>
                <c:pt idx="21">
                  <c:v>2.1320392184302612</c:v>
                </c:pt>
                <c:pt idx="22">
                  <c:v>2.1384440661602997</c:v>
                </c:pt>
                <c:pt idx="23">
                  <c:v>2.1448868429396049</c:v>
                </c:pt>
                <c:pt idx="24">
                  <c:v>2.1513678543331327</c:v>
                </c:pt>
                <c:pt idx="25">
                  <c:v>2.1585414964896028</c:v>
                </c:pt>
                <c:pt idx="26">
                  <c:v>2.1651038096064723</c:v>
                </c:pt>
                <c:pt idx="27">
                  <c:v>2.172367645267764</c:v>
                </c:pt>
                <c:pt idx="28">
                  <c:v>2.179012652461195</c:v>
                </c:pt>
                <c:pt idx="29">
                  <c:v>2.1850272441311929</c:v>
                </c:pt>
                <c:pt idx="30">
                  <c:v>2.1910743735067491</c:v>
                </c:pt>
                <c:pt idx="31">
                  <c:v>2.1978318596624842</c:v>
                </c:pt>
                <c:pt idx="32">
                  <c:v>2.204630144809077</c:v>
                </c:pt>
                <c:pt idx="33">
                  <c:v>2.2114695651344869</c:v>
                </c:pt>
                <c:pt idx="34">
                  <c:v>2.2183504604551141</c:v>
                </c:pt>
                <c:pt idx="35">
                  <c:v>2.2245790111844972</c:v>
                </c:pt>
                <c:pt idx="36">
                  <c:v>2.2308416878252428</c:v>
                </c:pt>
                <c:pt idx="37">
                  <c:v>2.2378405524340179</c:v>
                </c:pt>
                <c:pt idx="38">
                  <c:v>2.2448822172833989</c:v>
                </c:pt>
                <c:pt idx="39">
                  <c:v>2.2519670402847116</c:v>
                </c:pt>
                <c:pt idx="40">
                  <c:v>2.2590953832654823</c:v>
                </c:pt>
                <c:pt idx="41">
                  <c:v>2.2662676120217502</c:v>
                </c:pt>
                <c:pt idx="42">
                  <c:v>2.2727604458107917</c:v>
                </c:pt>
                <c:pt idx="43">
                  <c:v>2.2800170797556065</c:v>
                </c:pt>
                <c:pt idx="44">
                  <c:v>2.2880513315533939</c:v>
                </c:pt>
                <c:pt idx="45">
                  <c:v>2.2954028426199344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543232"/>
        <c:axId val="158553600"/>
      </c:scatterChart>
      <c:valAx>
        <c:axId val="158543232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s-CO" sz="1100"/>
                </a:pPr>
                <a:r>
                  <a:rPr lang="en-US" sz="1100"/>
                  <a:t>Deformación vertical (%)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s-CO" sz="1100"/>
            </a:pPr>
            <a:endParaRPr lang="es-CO"/>
          </a:p>
        </c:txPr>
        <c:crossAx val="158553600"/>
        <c:crosses val="autoZero"/>
        <c:crossBetween val="midCat"/>
      </c:valAx>
      <c:valAx>
        <c:axId val="158553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CO" sz="1100"/>
                </a:pPr>
                <a:r>
                  <a:rPr lang="en-US" sz="1100"/>
                  <a:t>Esfuerzo normal (kg/cm2)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s-CO" sz="1100"/>
            </a:pPr>
            <a:endParaRPr lang="es-CO"/>
          </a:p>
        </c:txPr>
        <c:crossAx val="158543232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190</xdr:row>
      <xdr:rowOff>104775</xdr:rowOff>
    </xdr:from>
    <xdr:to>
      <xdr:col>11</xdr:col>
      <xdr:colOff>914400</xdr:colOff>
      <xdr:row>193</xdr:row>
      <xdr:rowOff>200025</xdr:rowOff>
    </xdr:to>
    <xdr:pic>
      <xdr:nvPicPr>
        <xdr:cNvPr id="4" name="Picture 10" descr="Firma GTM-Mod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088" t="17014" r="4652" b="13589"/>
        <a:stretch>
          <a:fillRect/>
        </a:stretch>
      </xdr:blipFill>
      <xdr:spPr bwMode="auto">
        <a:xfrm>
          <a:off x="6991350" y="12325350"/>
          <a:ext cx="18859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253</xdr:row>
      <xdr:rowOff>104775</xdr:rowOff>
    </xdr:from>
    <xdr:to>
      <xdr:col>11</xdr:col>
      <xdr:colOff>914400</xdr:colOff>
      <xdr:row>256</xdr:row>
      <xdr:rowOff>200025</xdr:rowOff>
    </xdr:to>
    <xdr:pic>
      <xdr:nvPicPr>
        <xdr:cNvPr id="2" name="Picture 10" descr="Firma GTM-Mod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088" t="17014" r="4652" b="13589"/>
        <a:stretch>
          <a:fillRect/>
        </a:stretch>
      </xdr:blipFill>
      <xdr:spPr bwMode="auto">
        <a:xfrm>
          <a:off x="9363075" y="14954250"/>
          <a:ext cx="20669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230</xdr:row>
      <xdr:rowOff>104775</xdr:rowOff>
    </xdr:from>
    <xdr:to>
      <xdr:col>11</xdr:col>
      <xdr:colOff>914400</xdr:colOff>
      <xdr:row>233</xdr:row>
      <xdr:rowOff>200025</xdr:rowOff>
    </xdr:to>
    <xdr:pic>
      <xdr:nvPicPr>
        <xdr:cNvPr id="2" name="Picture 10" descr="Firma GTM-Mod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088" t="17014" r="4652" b="13589"/>
        <a:stretch>
          <a:fillRect/>
        </a:stretch>
      </xdr:blipFill>
      <xdr:spPr bwMode="auto">
        <a:xfrm>
          <a:off x="9363075" y="14954250"/>
          <a:ext cx="20669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603514</xdr:colOff>
      <xdr:row>50</xdr:row>
      <xdr:rowOff>104858</xdr:rowOff>
    </xdr:from>
    <xdr:to>
      <xdr:col>13</xdr:col>
      <xdr:colOff>571500</xdr:colOff>
      <xdr:row>83</xdr:row>
      <xdr:rowOff>81643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361950</xdr:colOff>
      <xdr:row>85</xdr:row>
      <xdr:rowOff>104775</xdr:rowOff>
    </xdr:from>
    <xdr:to>
      <xdr:col>11</xdr:col>
      <xdr:colOff>914400</xdr:colOff>
      <xdr:row>88</xdr:row>
      <xdr:rowOff>200025</xdr:rowOff>
    </xdr:to>
    <xdr:pic>
      <xdr:nvPicPr>
        <xdr:cNvPr id="10" name="Picture 10" descr="Firma GTM-Mode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3088" t="17014" r="4652" b="13589"/>
        <a:stretch>
          <a:fillRect/>
        </a:stretch>
      </xdr:blipFill>
      <xdr:spPr bwMode="auto">
        <a:xfrm>
          <a:off x="9363075" y="14954250"/>
          <a:ext cx="20669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231321</xdr:colOff>
      <xdr:row>10</xdr:row>
      <xdr:rowOff>82883</xdr:rowOff>
    </xdr:from>
    <xdr:to>
      <xdr:col>9</xdr:col>
      <xdr:colOff>68036</xdr:colOff>
      <xdr:row>30</xdr:row>
      <xdr:rowOff>1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163285</xdr:colOff>
      <xdr:row>10</xdr:row>
      <xdr:rowOff>122463</xdr:rowOff>
    </xdr:from>
    <xdr:to>
      <xdr:col>13</xdr:col>
      <xdr:colOff>830035</xdr:colOff>
      <xdr:row>30</xdr:row>
      <xdr:rowOff>15799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108857</xdr:colOff>
      <xdr:row>30</xdr:row>
      <xdr:rowOff>81643</xdr:rowOff>
    </xdr:from>
    <xdr:to>
      <xdr:col>11</xdr:col>
      <xdr:colOff>462642</xdr:colOff>
      <xdr:row>49</xdr:row>
      <xdr:rowOff>68036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</sheetPr>
  <dimension ref="A1:AB251"/>
  <sheetViews>
    <sheetView view="pageBreakPreview" topLeftCell="E190" zoomScale="70" zoomScaleNormal="55" zoomScaleSheetLayoutView="70" workbookViewId="0">
      <selection activeCell="M185" sqref="M185"/>
    </sheetView>
  </sheetViews>
  <sheetFormatPr baseColWidth="10" defaultRowHeight="12.75" x14ac:dyDescent="0.2"/>
  <cols>
    <col min="1" max="1" width="7.28515625" style="8" customWidth="1"/>
    <col min="2" max="2" width="7.85546875" style="8" customWidth="1"/>
    <col min="3" max="3" width="8.5703125" style="8" customWidth="1"/>
    <col min="4" max="4" width="15.42578125" style="8" customWidth="1"/>
    <col min="5" max="5" width="16" style="11" customWidth="1"/>
    <col min="6" max="6" width="19.42578125" style="11" customWidth="1"/>
    <col min="7" max="7" width="16.140625" style="8" customWidth="1"/>
    <col min="8" max="8" width="15.42578125" style="8" customWidth="1"/>
    <col min="9" max="9" width="20" style="8" customWidth="1"/>
    <col min="10" max="10" width="12.5703125" style="8" customWidth="1"/>
    <col min="11" max="11" width="22.7109375" style="8" customWidth="1"/>
    <col min="12" max="12" width="15.140625" style="8" customWidth="1"/>
    <col min="13" max="13" width="13.140625" style="8" customWidth="1"/>
    <col min="14" max="14" width="14.85546875" style="8" customWidth="1"/>
    <col min="15" max="15" width="14" style="8" customWidth="1"/>
    <col min="16" max="17" width="12.85546875" style="8" customWidth="1"/>
    <col min="18" max="18" width="15.28515625" style="8" customWidth="1"/>
    <col min="19" max="19" width="11.42578125" style="8"/>
    <col min="20" max="20" width="14.7109375" style="8" customWidth="1"/>
    <col min="21" max="21" width="17.85546875" style="8" bestFit="1" customWidth="1"/>
    <col min="22" max="16384" width="11.42578125" style="8"/>
  </cols>
  <sheetData>
    <row r="1" spans="1:28" ht="15" customHeight="1" x14ac:dyDescent="0.2">
      <c r="D1" s="166"/>
      <c r="E1" s="167"/>
      <c r="F1" s="168"/>
      <c r="G1" s="188"/>
      <c r="H1" s="189"/>
      <c r="I1" s="189"/>
      <c r="J1" s="189"/>
      <c r="K1" s="189"/>
      <c r="L1" s="189"/>
      <c r="M1" s="189"/>
      <c r="N1" s="190"/>
      <c r="O1" s="117"/>
      <c r="P1" s="15"/>
      <c r="Q1" s="15"/>
      <c r="R1" s="15"/>
    </row>
    <row r="2" spans="1:28" ht="15" customHeight="1" x14ac:dyDescent="0.2">
      <c r="D2" s="169"/>
      <c r="E2" s="170"/>
      <c r="F2" s="171"/>
      <c r="G2" s="191"/>
      <c r="H2" s="192"/>
      <c r="I2" s="192"/>
      <c r="J2" s="192"/>
      <c r="K2" s="192"/>
      <c r="L2" s="192"/>
      <c r="M2" s="192"/>
      <c r="N2" s="193"/>
      <c r="O2" s="118"/>
      <c r="P2" s="36"/>
      <c r="Q2" s="69"/>
      <c r="R2" s="69"/>
    </row>
    <row r="3" spans="1:28" ht="15" customHeight="1" x14ac:dyDescent="0.2">
      <c r="D3" s="169"/>
      <c r="E3" s="170"/>
      <c r="F3" s="171"/>
      <c r="G3" s="182" t="s">
        <v>81</v>
      </c>
      <c r="H3" s="183"/>
      <c r="I3" s="183"/>
      <c r="J3" s="183"/>
      <c r="K3" s="183"/>
      <c r="L3" s="183"/>
      <c r="M3" s="183"/>
      <c r="N3" s="184"/>
      <c r="O3" s="118"/>
      <c r="P3" s="36"/>
      <c r="Q3" s="115"/>
      <c r="R3" s="69"/>
    </row>
    <row r="4" spans="1:28" ht="15" customHeight="1" thickBot="1" x14ac:dyDescent="0.25">
      <c r="D4" s="172"/>
      <c r="E4" s="173"/>
      <c r="F4" s="174"/>
      <c r="G4" s="185"/>
      <c r="H4" s="186"/>
      <c r="I4" s="186"/>
      <c r="J4" s="186"/>
      <c r="K4" s="186"/>
      <c r="L4" s="186"/>
      <c r="M4" s="186"/>
      <c r="N4" s="187"/>
      <c r="O4" s="119"/>
      <c r="R4" s="15"/>
    </row>
    <row r="5" spans="1:28" x14ac:dyDescent="0.2">
      <c r="D5" s="75"/>
      <c r="E5" s="47"/>
      <c r="F5" s="47"/>
      <c r="G5" s="15"/>
      <c r="H5" s="15"/>
      <c r="I5" s="15"/>
      <c r="J5" s="15"/>
      <c r="K5" s="15"/>
      <c r="L5" s="15"/>
      <c r="M5" s="15"/>
      <c r="N5" s="15"/>
      <c r="R5" s="15"/>
      <c r="U5" s="8" t="s">
        <v>53</v>
      </c>
    </row>
    <row r="6" spans="1:28" ht="15" x14ac:dyDescent="0.25">
      <c r="D6" s="102" t="s">
        <v>55</v>
      </c>
      <c r="E6" s="195"/>
      <c r="F6" s="195"/>
      <c r="G6" s="195"/>
      <c r="H6" s="102" t="s">
        <v>0</v>
      </c>
      <c r="I6" s="197"/>
      <c r="J6" s="197"/>
      <c r="K6" s="197"/>
      <c r="L6" s="98" t="s">
        <v>2</v>
      </c>
      <c r="M6" s="106" t="s">
        <v>86</v>
      </c>
      <c r="N6" s="106"/>
      <c r="R6" s="70"/>
    </row>
    <row r="7" spans="1:28" ht="15.75" thickBot="1" x14ac:dyDescent="0.3">
      <c r="D7" s="102" t="s">
        <v>73</v>
      </c>
      <c r="E7" s="196" t="s">
        <v>85</v>
      </c>
      <c r="F7" s="196"/>
      <c r="G7" s="196"/>
      <c r="H7" s="102" t="s">
        <v>71</v>
      </c>
      <c r="I7" s="63"/>
      <c r="J7" s="65" t="s">
        <v>57</v>
      </c>
      <c r="K7" s="63"/>
      <c r="L7" s="98" t="s">
        <v>56</v>
      </c>
      <c r="M7" s="194"/>
      <c r="N7" s="194"/>
      <c r="R7" s="19"/>
    </row>
    <row r="8" spans="1:28" x14ac:dyDescent="0.2">
      <c r="B8" s="12" t="s">
        <v>50</v>
      </c>
      <c r="D8" s="102" t="s">
        <v>58</v>
      </c>
      <c r="E8" s="66" t="s">
        <v>57</v>
      </c>
      <c r="F8" s="32"/>
      <c r="G8" s="33"/>
      <c r="H8" s="15"/>
      <c r="I8" s="73"/>
      <c r="J8" s="73"/>
      <c r="K8" s="73"/>
      <c r="L8" s="73"/>
      <c r="M8" s="73"/>
      <c r="N8" s="33"/>
      <c r="R8" s="207" t="s">
        <v>70</v>
      </c>
      <c r="S8" s="207"/>
      <c r="T8" s="207"/>
      <c r="U8" s="207"/>
      <c r="V8" s="207"/>
      <c r="W8" s="207"/>
      <c r="X8" s="207"/>
      <c r="Y8" s="207"/>
      <c r="Z8" s="207"/>
      <c r="AA8" s="207"/>
      <c r="AB8" s="208"/>
    </row>
    <row r="9" spans="1:28" ht="15" customHeight="1" x14ac:dyDescent="0.25">
      <c r="D9" s="102" t="s">
        <v>72</v>
      </c>
      <c r="E9" s="195"/>
      <c r="F9" s="195"/>
      <c r="G9" s="195"/>
      <c r="H9" s="15"/>
      <c r="I9" s="34"/>
      <c r="J9" s="34"/>
      <c r="K9" s="33"/>
      <c r="L9" s="34"/>
      <c r="M9" s="34"/>
      <c r="N9" s="34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10"/>
    </row>
    <row r="10" spans="1:28" ht="15" customHeight="1" x14ac:dyDescent="0.25">
      <c r="D10" s="19"/>
      <c r="E10" s="19"/>
      <c r="F10" s="15"/>
      <c r="G10" s="15"/>
      <c r="H10" s="15"/>
      <c r="I10" s="15"/>
      <c r="J10" s="15"/>
      <c r="K10" s="15"/>
      <c r="L10" s="15"/>
      <c r="M10" s="15"/>
      <c r="N10" s="15"/>
      <c r="R10" s="209" t="s">
        <v>79</v>
      </c>
      <c r="S10" s="209"/>
      <c r="T10" s="209"/>
      <c r="U10" s="209"/>
      <c r="V10" s="209"/>
      <c r="W10" s="209"/>
      <c r="X10" s="209"/>
      <c r="Y10" s="209"/>
      <c r="Z10" s="209"/>
      <c r="AA10" s="209"/>
      <c r="AB10" s="210"/>
    </row>
    <row r="11" spans="1:28" x14ac:dyDescent="0.2">
      <c r="D11" s="104"/>
      <c r="E11" s="44" t="s">
        <v>80</v>
      </c>
      <c r="F11" s="44"/>
      <c r="G11" s="198"/>
      <c r="H11" s="198"/>
      <c r="I11" s="198"/>
      <c r="J11" s="198"/>
      <c r="K11" s="198"/>
      <c r="L11" s="198"/>
      <c r="M11" s="198"/>
      <c r="N11" s="15"/>
      <c r="R11" s="19"/>
    </row>
    <row r="12" spans="1:28" x14ac:dyDescent="0.2">
      <c r="D12" s="15"/>
      <c r="E12" s="151"/>
      <c r="F12" s="151"/>
      <c r="G12" s="150"/>
      <c r="N12" s="15"/>
    </row>
    <row r="13" spans="1:28" x14ac:dyDescent="0.2">
      <c r="D13" s="15"/>
      <c r="E13" s="154" t="s">
        <v>9</v>
      </c>
      <c r="F13" s="155"/>
      <c r="G13" s="152">
        <v>4.5</v>
      </c>
      <c r="H13" s="144"/>
      <c r="I13" s="15"/>
      <c r="J13" s="145"/>
      <c r="K13" s="148" t="s">
        <v>3</v>
      </c>
      <c r="L13" s="55" t="s">
        <v>4</v>
      </c>
      <c r="M13" s="55" t="s">
        <v>5</v>
      </c>
      <c r="N13" s="15"/>
    </row>
    <row r="14" spans="1:28" x14ac:dyDescent="0.2">
      <c r="B14" s="8" t="s">
        <v>30</v>
      </c>
      <c r="D14" s="15"/>
      <c r="E14" s="154" t="s">
        <v>10</v>
      </c>
      <c r="F14" s="155"/>
      <c r="G14" s="152">
        <v>2.8</v>
      </c>
      <c r="H14" s="146"/>
      <c r="I14" s="45"/>
      <c r="J14" s="147"/>
      <c r="K14" s="95" t="s">
        <v>54</v>
      </c>
      <c r="L14" s="124"/>
      <c r="M14" s="124"/>
      <c r="N14" s="15"/>
    </row>
    <row r="15" spans="1:28" x14ac:dyDescent="0.2">
      <c r="A15" s="97">
        <v>5</v>
      </c>
      <c r="B15" s="14">
        <v>5</v>
      </c>
      <c r="C15" s="52">
        <f>+(A15+B15)/2</f>
        <v>5</v>
      </c>
      <c r="D15" s="15"/>
      <c r="E15" s="154" t="s">
        <v>11</v>
      </c>
      <c r="F15" s="155"/>
      <c r="G15" s="152"/>
      <c r="H15" s="146"/>
      <c r="I15" s="45"/>
      <c r="J15" s="147"/>
      <c r="K15" s="97" t="s">
        <v>7</v>
      </c>
      <c r="L15" s="55"/>
      <c r="M15" s="55"/>
      <c r="N15" s="15"/>
    </row>
    <row r="16" spans="1:28" x14ac:dyDescent="0.2">
      <c r="A16" s="97">
        <v>5</v>
      </c>
      <c r="B16" s="14">
        <v>5</v>
      </c>
      <c r="C16" s="52">
        <v>5</v>
      </c>
      <c r="D16" s="15"/>
      <c r="E16" s="154" t="s">
        <v>12</v>
      </c>
      <c r="F16" s="155"/>
      <c r="G16" s="152"/>
      <c r="H16" s="146"/>
      <c r="I16" s="45"/>
      <c r="J16" s="147"/>
      <c r="K16" s="97" t="s">
        <v>6</v>
      </c>
      <c r="L16" s="55"/>
      <c r="M16" s="55"/>
      <c r="N16" s="15"/>
    </row>
    <row r="17" spans="1:19" ht="15" customHeight="1" x14ac:dyDescent="0.2">
      <c r="A17" s="97">
        <v>5</v>
      </c>
      <c r="B17" s="14">
        <v>5</v>
      </c>
      <c r="C17" s="52">
        <v>5</v>
      </c>
      <c r="D17" s="15"/>
      <c r="E17" s="154" t="s">
        <v>13</v>
      </c>
      <c r="F17" s="155"/>
      <c r="G17" s="153">
        <f>+G15-G16</f>
        <v>0</v>
      </c>
      <c r="H17" s="146"/>
      <c r="I17" s="45"/>
      <c r="J17" s="147"/>
      <c r="K17" s="97" t="s">
        <v>8</v>
      </c>
      <c r="L17" s="55"/>
      <c r="M17" s="55"/>
      <c r="N17" s="15"/>
    </row>
    <row r="18" spans="1:19" x14ac:dyDescent="0.2">
      <c r="B18" s="8" t="s">
        <v>31</v>
      </c>
      <c r="D18" s="15"/>
      <c r="E18" s="154" t="s">
        <v>14</v>
      </c>
      <c r="F18" s="155"/>
      <c r="G18" s="153">
        <f>+G22*G20</f>
        <v>0</v>
      </c>
      <c r="H18" s="146"/>
      <c r="I18" s="45"/>
      <c r="J18" s="147"/>
      <c r="K18" s="97" t="s">
        <v>19</v>
      </c>
      <c r="L18" s="56">
        <v>0.28999999999999998</v>
      </c>
      <c r="M18" s="56">
        <v>0.33</v>
      </c>
      <c r="N18" s="15"/>
    </row>
    <row r="19" spans="1:19" x14ac:dyDescent="0.2">
      <c r="A19" s="97">
        <v>2.1800000000000002</v>
      </c>
      <c r="B19" s="14">
        <v>2.1800000000000002</v>
      </c>
      <c r="C19" s="52">
        <v>2.1800000000000002</v>
      </c>
      <c r="D19" s="15"/>
      <c r="E19" s="154" t="s">
        <v>15</v>
      </c>
      <c r="F19" s="155"/>
      <c r="G19" s="153">
        <f>+(PI()*G13^2)/4</f>
        <v>15.904312808798327</v>
      </c>
      <c r="H19" s="149"/>
      <c r="I19" s="15"/>
      <c r="J19" s="15"/>
      <c r="K19" s="15"/>
      <c r="L19" s="15"/>
      <c r="M19" s="15"/>
      <c r="N19" s="15"/>
    </row>
    <row r="20" spans="1:19" x14ac:dyDescent="0.2">
      <c r="A20" s="97">
        <v>2.1800000000000002</v>
      </c>
      <c r="B20" s="14">
        <v>2.1800000000000002</v>
      </c>
      <c r="C20" s="52">
        <v>2.1800000000000002</v>
      </c>
      <c r="D20" s="15"/>
      <c r="E20" s="154" t="s">
        <v>16</v>
      </c>
      <c r="F20" s="155"/>
      <c r="G20" s="153">
        <f>+G14*G19</f>
        <v>44.53207586463531</v>
      </c>
      <c r="H20" s="15"/>
      <c r="I20" s="15"/>
      <c r="J20" s="15"/>
      <c r="K20" s="15"/>
      <c r="L20" s="15"/>
      <c r="M20" s="15"/>
      <c r="N20" s="15"/>
    </row>
    <row r="21" spans="1:19" x14ac:dyDescent="0.2">
      <c r="A21" s="97">
        <v>2.1800000000000002</v>
      </c>
      <c r="B21" s="14">
        <v>2.1800000000000002</v>
      </c>
      <c r="C21" s="52">
        <v>2.1800000000000002</v>
      </c>
      <c r="D21" s="15"/>
      <c r="E21" s="154" t="s">
        <v>17</v>
      </c>
      <c r="F21" s="155"/>
      <c r="G21" s="153">
        <f>+G17/G20</f>
        <v>0</v>
      </c>
      <c r="H21" s="15"/>
      <c r="I21" s="15"/>
      <c r="J21" s="15"/>
      <c r="K21" s="15"/>
      <c r="L21" s="15"/>
      <c r="M21" s="15"/>
      <c r="N21" s="15"/>
    </row>
    <row r="22" spans="1:19" x14ac:dyDescent="0.2">
      <c r="D22" s="15"/>
      <c r="E22" s="154" t="s">
        <v>18</v>
      </c>
      <c r="F22" s="155"/>
      <c r="G22" s="153">
        <f>+G21/(1+(L18))</f>
        <v>0</v>
      </c>
      <c r="H22" s="15"/>
      <c r="I22" s="15"/>
      <c r="J22" s="15"/>
      <c r="K22" s="15"/>
      <c r="L22" s="15"/>
      <c r="M22" s="15"/>
      <c r="N22" s="15"/>
    </row>
    <row r="23" spans="1:19" x14ac:dyDescent="0.2">
      <c r="B23" s="1">
        <v>52.42</v>
      </c>
      <c r="D23" s="15"/>
      <c r="E23" s="156" t="s">
        <v>20</v>
      </c>
      <c r="F23" s="156"/>
      <c r="G23" s="153">
        <f>+G14-(G206/10)</f>
        <v>2.7923099999999996</v>
      </c>
      <c r="H23" s="15"/>
      <c r="I23" s="15"/>
      <c r="J23" s="15"/>
      <c r="K23" s="15"/>
      <c r="L23" s="15"/>
      <c r="M23" s="15"/>
      <c r="N23" s="15"/>
    </row>
    <row r="24" spans="1:19" ht="13.5" thickBot="1" x14ac:dyDescent="0.25">
      <c r="B24" s="6"/>
      <c r="D24" s="15"/>
      <c r="E24" s="19"/>
      <c r="F24" s="19"/>
      <c r="G24" s="15"/>
      <c r="H24" s="15"/>
      <c r="I24" s="15"/>
      <c r="J24" s="15"/>
      <c r="K24" s="15"/>
      <c r="L24" s="15"/>
      <c r="M24" s="15"/>
      <c r="N24" s="15"/>
    </row>
    <row r="25" spans="1:19" ht="13.5" thickBot="1" x14ac:dyDescent="0.25">
      <c r="B25" s="20">
        <v>322.87</v>
      </c>
      <c r="D25" s="15"/>
      <c r="E25" s="175" t="s">
        <v>48</v>
      </c>
      <c r="F25" s="176"/>
      <c r="G25" s="177"/>
      <c r="H25" s="60"/>
      <c r="I25" s="178" t="s">
        <v>49</v>
      </c>
      <c r="J25" s="179"/>
      <c r="K25" s="180"/>
      <c r="L25" s="23">
        <f>+M25/1000</f>
        <v>0</v>
      </c>
      <c r="M25" s="57"/>
      <c r="N25" s="25"/>
      <c r="O25" s="25"/>
    </row>
    <row r="26" spans="1:19" ht="13.5" thickBot="1" x14ac:dyDescent="0.25">
      <c r="B26" s="21">
        <v>289.39999999999998</v>
      </c>
      <c r="D26" s="15"/>
      <c r="E26" s="86" t="s">
        <v>42</v>
      </c>
      <c r="F26" s="84"/>
      <c r="G26" s="85"/>
      <c r="H26" s="74">
        <v>8</v>
      </c>
      <c r="I26" s="83" t="s">
        <v>44</v>
      </c>
      <c r="J26" s="84"/>
      <c r="K26" s="85"/>
      <c r="L26" s="199"/>
      <c r="M26" s="200"/>
      <c r="N26" s="73"/>
      <c r="O26" s="68"/>
    </row>
    <row r="27" spans="1:19" ht="13.5" thickBot="1" x14ac:dyDescent="0.25">
      <c r="D27" s="15"/>
      <c r="E27" s="91" t="s">
        <v>43</v>
      </c>
      <c r="F27" s="89"/>
      <c r="G27" s="90"/>
      <c r="H27" s="30">
        <f>+H26/G19</f>
        <v>0.50300821520401495</v>
      </c>
      <c r="I27" s="88" t="s">
        <v>45</v>
      </c>
      <c r="J27" s="89"/>
      <c r="K27" s="90"/>
      <c r="L27" s="87">
        <f>+M27/1000</f>
        <v>0</v>
      </c>
      <c r="M27" s="125"/>
      <c r="N27" s="4"/>
      <c r="O27" s="4"/>
    </row>
    <row r="28" spans="1:19" ht="38.25" x14ac:dyDescent="0.2">
      <c r="D28" s="15"/>
      <c r="E28" s="201" t="s">
        <v>21</v>
      </c>
      <c r="F28" s="204" t="s">
        <v>22</v>
      </c>
      <c r="G28" s="204" t="s">
        <v>84</v>
      </c>
      <c r="H28" s="204" t="s">
        <v>24</v>
      </c>
      <c r="I28" s="204" t="s">
        <v>23</v>
      </c>
      <c r="J28" s="204" t="s">
        <v>25</v>
      </c>
      <c r="K28" s="204" t="s">
        <v>78</v>
      </c>
      <c r="L28" s="204" t="s">
        <v>26</v>
      </c>
      <c r="M28" s="211" t="s">
        <v>27</v>
      </c>
      <c r="N28" s="43"/>
      <c r="O28" s="43"/>
      <c r="Q28" s="92" t="s">
        <v>65</v>
      </c>
    </row>
    <row r="29" spans="1:19" x14ac:dyDescent="0.2">
      <c r="D29" s="15"/>
      <c r="E29" s="202"/>
      <c r="F29" s="205"/>
      <c r="G29" s="205"/>
      <c r="H29" s="205"/>
      <c r="I29" s="205"/>
      <c r="J29" s="205"/>
      <c r="K29" s="205"/>
      <c r="L29" s="205"/>
      <c r="M29" s="212"/>
      <c r="N29" s="43"/>
      <c r="O29" s="43"/>
      <c r="Q29" s="93"/>
    </row>
    <row r="30" spans="1:19" x14ac:dyDescent="0.2">
      <c r="D30" s="15"/>
      <c r="E30" s="203"/>
      <c r="F30" s="206"/>
      <c r="G30" s="206"/>
      <c r="H30" s="206"/>
      <c r="I30" s="206"/>
      <c r="J30" s="206"/>
      <c r="K30" s="206"/>
      <c r="L30" s="206"/>
      <c r="M30" s="213"/>
      <c r="N30" s="43"/>
      <c r="O30" s="43"/>
      <c r="P30" s="8" t="s">
        <v>32</v>
      </c>
      <c r="Q30" s="94"/>
      <c r="R30" s="25"/>
      <c r="S30" s="15"/>
    </row>
    <row r="31" spans="1:19" ht="15" x14ac:dyDescent="0.25">
      <c r="D31" s="15"/>
      <c r="E31" s="140">
        <v>9.1774459169999996E-3</v>
      </c>
      <c r="F31" s="126">
        <v>0</v>
      </c>
      <c r="G31" s="127">
        <v>0</v>
      </c>
      <c r="H31" s="128">
        <f t="shared" ref="H31:H65" si="0">+((F31/10)/$G$13)</f>
        <v>0</v>
      </c>
      <c r="I31" s="128">
        <f>((+G31/10)/$G$14)</f>
        <v>0</v>
      </c>
      <c r="J31" s="126">
        <f t="shared" ref="J31:J65" si="1">+($G$13^2/2)*(Q31*PI()/180-((F31/10)/$G$13)*SIN(Q31*PI()/180))</f>
        <v>15.904312808798327</v>
      </c>
      <c r="K31" s="129">
        <f t="shared" ref="K31:K65" si="2">+$H$26/J31</f>
        <v>0.50300821520401495</v>
      </c>
      <c r="L31" s="127">
        <f>+E31/J31</f>
        <v>5.7704133635519297E-4</v>
      </c>
      <c r="M31" s="130">
        <f>+L31/K31</f>
        <v>1.1471807396249999E-3</v>
      </c>
      <c r="N31" s="4"/>
      <c r="O31" s="4"/>
      <c r="P31" s="8">
        <f t="shared" ref="P31:P65" si="3">+$G$13-(F31/10)</f>
        <v>4.5</v>
      </c>
      <c r="Q31" s="29">
        <f t="shared" ref="Q31:Q65" si="4">+DEGREES(ACOS((F31/10)/$G$13))</f>
        <v>90</v>
      </c>
      <c r="R31" s="28">
        <v>3132470941</v>
      </c>
      <c r="S31" s="17">
        <f t="shared" ref="S31:S65" si="5">+K31</f>
        <v>0.50300821520401495</v>
      </c>
    </row>
    <row r="32" spans="1:19" ht="15" x14ac:dyDescent="0.25">
      <c r="D32" s="15"/>
      <c r="E32" s="141">
        <v>0.688308443775</v>
      </c>
      <c r="F32" s="126">
        <v>7.0000000000000007E-2</v>
      </c>
      <c r="G32" s="131">
        <v>1.32E-2</v>
      </c>
      <c r="H32" s="128">
        <f t="shared" si="0"/>
        <v>1.5555555555555557E-3</v>
      </c>
      <c r="I32" s="128">
        <f t="shared" ref="I32:I65" si="6">((+G32/10)/$G$14)</f>
        <v>4.7142857142857148E-4</v>
      </c>
      <c r="J32" s="126">
        <f t="shared" si="1"/>
        <v>15.872812821502036</v>
      </c>
      <c r="K32" s="129">
        <f t="shared" si="2"/>
        <v>0.5040064473741438</v>
      </c>
      <c r="L32" s="127">
        <f>+E32/J32</f>
        <v>4.3363986680582917E-2</v>
      </c>
      <c r="M32" s="130">
        <f t="shared" ref="M32:M48" si="7">+L32/K32</f>
        <v>8.6038555471875E-2</v>
      </c>
      <c r="N32" s="4"/>
      <c r="O32" s="4"/>
      <c r="P32" s="8">
        <f t="shared" si="3"/>
        <v>4.4930000000000003</v>
      </c>
      <c r="Q32" s="29">
        <f t="shared" si="4"/>
        <v>89.910873195924367</v>
      </c>
      <c r="R32" s="28"/>
      <c r="S32" s="17">
        <f t="shared" si="5"/>
        <v>0.5040064473741438</v>
      </c>
    </row>
    <row r="33" spans="4:19" ht="15" x14ac:dyDescent="0.25">
      <c r="D33" s="15"/>
      <c r="E33" s="141">
        <v>0.66077610602400005</v>
      </c>
      <c r="F33" s="126">
        <v>0.18</v>
      </c>
      <c r="G33" s="131">
        <v>1.3600000000000001E-2</v>
      </c>
      <c r="H33" s="128">
        <f t="shared" si="0"/>
        <v>4.0000000000000001E-3</v>
      </c>
      <c r="I33" s="128">
        <f t="shared" si="6"/>
        <v>4.8571428571428577E-4</v>
      </c>
      <c r="J33" s="126">
        <f t="shared" si="1"/>
        <v>15.823313024798846</v>
      </c>
      <c r="K33" s="129">
        <f t="shared" si="2"/>
        <v>0.50558312203405964</v>
      </c>
      <c r="L33" s="127">
        <f t="shared" ref="L33:L48" si="8">+E33/J33</f>
        <v>4.1759655831140344E-2</v>
      </c>
      <c r="M33" s="130">
        <f t="shared" si="7"/>
        <v>8.2597013253000007E-2</v>
      </c>
      <c r="N33" s="4"/>
      <c r="O33" s="4"/>
      <c r="P33" s="8">
        <f t="shared" si="3"/>
        <v>4.4820000000000002</v>
      </c>
      <c r="Q33" s="29">
        <f t="shared" si="4"/>
        <v>89.770816270788288</v>
      </c>
      <c r="R33" s="28"/>
      <c r="S33" s="17">
        <f t="shared" si="5"/>
        <v>0.50558312203405964</v>
      </c>
    </row>
    <row r="34" spans="4:19" ht="15" x14ac:dyDescent="0.25">
      <c r="D34" s="15"/>
      <c r="E34" s="141">
        <v>0.67913099785800002</v>
      </c>
      <c r="F34" s="126">
        <v>0.28999999999999998</v>
      </c>
      <c r="G34" s="131">
        <v>1.3600000000000001E-2</v>
      </c>
      <c r="H34" s="128">
        <f t="shared" si="0"/>
        <v>6.4444444444444436E-3</v>
      </c>
      <c r="I34" s="128">
        <f t="shared" si="6"/>
        <v>4.8571428571428577E-4</v>
      </c>
      <c r="J34" s="126">
        <f t="shared" si="1"/>
        <v>15.773813712100251</v>
      </c>
      <c r="K34" s="129">
        <f t="shared" si="2"/>
        <v>0.50716967665613544</v>
      </c>
      <c r="L34" s="127">
        <f t="shared" si="8"/>
        <v>4.3054331073850059E-2</v>
      </c>
      <c r="M34" s="130">
        <f t="shared" si="7"/>
        <v>8.4891374732250002E-2</v>
      </c>
      <c r="N34" s="4"/>
      <c r="O34" s="4"/>
      <c r="P34" s="8">
        <f t="shared" si="3"/>
        <v>4.4710000000000001</v>
      </c>
      <c r="Q34" s="29">
        <f t="shared" si="4"/>
        <v>89.630757976173342</v>
      </c>
      <c r="R34" s="28">
        <v>3108712702</v>
      </c>
      <c r="S34" s="17">
        <f t="shared" si="5"/>
        <v>0.50716967665613544</v>
      </c>
    </row>
    <row r="35" spans="4:19" ht="15" x14ac:dyDescent="0.25">
      <c r="D35" s="15"/>
      <c r="E35" s="141">
        <v>2.3310712629179999</v>
      </c>
      <c r="F35" s="126">
        <v>0.39</v>
      </c>
      <c r="G35" s="131">
        <v>1.55E-2</v>
      </c>
      <c r="H35" s="128">
        <f t="shared" si="0"/>
        <v>8.6666666666666663E-3</v>
      </c>
      <c r="I35" s="128">
        <f t="shared" si="6"/>
        <v>5.5357142857142855E-4</v>
      </c>
      <c r="J35" s="126">
        <f t="shared" si="1"/>
        <v>15.72881500582308</v>
      </c>
      <c r="K35" s="129">
        <f t="shared" si="2"/>
        <v>0.50862064287985209</v>
      </c>
      <c r="L35" s="127">
        <f t="shared" si="8"/>
        <v>0.14820387054301273</v>
      </c>
      <c r="M35" s="130">
        <f t="shared" si="7"/>
        <v>0.29138390786474999</v>
      </c>
      <c r="N35" s="4"/>
      <c r="O35" s="4"/>
      <c r="P35" s="8">
        <f t="shared" si="3"/>
        <v>4.4610000000000003</v>
      </c>
      <c r="Q35" s="29">
        <f t="shared" si="4"/>
        <v>89.503430361104762</v>
      </c>
      <c r="R35" s="28"/>
      <c r="S35" s="17">
        <f t="shared" si="5"/>
        <v>0.50862064287985209</v>
      </c>
    </row>
    <row r="36" spans="4:19" ht="15" x14ac:dyDescent="0.25">
      <c r="D36" s="15"/>
      <c r="E36" s="141">
        <v>3.1937511791159996</v>
      </c>
      <c r="F36" s="126">
        <v>0.49</v>
      </c>
      <c r="G36" s="131">
        <v>1.8599999999999998E-2</v>
      </c>
      <c r="H36" s="128">
        <f t="shared" si="0"/>
        <v>1.0888888888888889E-2</v>
      </c>
      <c r="I36" s="128">
        <f t="shared" si="6"/>
        <v>6.6428571428571426E-4</v>
      </c>
      <c r="J36" s="126">
        <f t="shared" si="1"/>
        <v>15.683817166246198</v>
      </c>
      <c r="K36" s="129">
        <f t="shared" si="2"/>
        <v>0.51007990690028804</v>
      </c>
      <c r="L36" s="127">
        <f t="shared" si="8"/>
        <v>0.20363353801327178</v>
      </c>
      <c r="M36" s="130">
        <f t="shared" si="7"/>
        <v>0.39921889738949995</v>
      </c>
      <c r="N36" s="4"/>
      <c r="O36" s="4"/>
      <c r="P36" s="8">
        <f t="shared" si="3"/>
        <v>4.4509999999999996</v>
      </c>
      <c r="Q36" s="29">
        <f t="shared" si="4"/>
        <v>89.376100293585765</v>
      </c>
      <c r="R36" s="28"/>
      <c r="S36" s="17">
        <f t="shared" si="5"/>
        <v>0.51007990690028804</v>
      </c>
    </row>
    <row r="37" spans="4:19" ht="15" x14ac:dyDescent="0.25">
      <c r="D37" s="15"/>
      <c r="E37" s="141">
        <v>3.6985107045509995</v>
      </c>
      <c r="F37" s="126">
        <v>0.57999999999999996</v>
      </c>
      <c r="G37" s="131">
        <v>2.23E-2</v>
      </c>
      <c r="H37" s="128">
        <f t="shared" si="0"/>
        <v>1.2888888888888887E-2</v>
      </c>
      <c r="I37" s="128">
        <f t="shared" si="6"/>
        <v>7.9642857142857152E-4</v>
      </c>
      <c r="J37" s="126">
        <f t="shared" si="1"/>
        <v>15.643320035348777</v>
      </c>
      <c r="K37" s="129">
        <f t="shared" si="2"/>
        <v>0.51140039211130506</v>
      </c>
      <c r="L37" s="127">
        <f t="shared" si="8"/>
        <v>0.23642747806690506</v>
      </c>
      <c r="M37" s="130">
        <f t="shared" si="7"/>
        <v>0.46231383806887499</v>
      </c>
      <c r="N37" s="4"/>
      <c r="O37" s="4"/>
      <c r="P37" s="8">
        <f t="shared" si="3"/>
        <v>4.4420000000000002</v>
      </c>
      <c r="Q37" s="29">
        <f t="shared" si="4"/>
        <v>89.261500616079374</v>
      </c>
      <c r="R37" s="28"/>
      <c r="S37" s="17">
        <f t="shared" si="5"/>
        <v>0.51140039211130506</v>
      </c>
    </row>
    <row r="38" spans="4:19" ht="15" x14ac:dyDescent="0.25">
      <c r="D38" s="15"/>
      <c r="E38" s="141">
        <v>4.0288987575629998</v>
      </c>
      <c r="F38" s="126">
        <v>0.69</v>
      </c>
      <c r="G38" s="131">
        <v>2.5899999999999999E-2</v>
      </c>
      <c r="H38" s="128">
        <f t="shared" si="0"/>
        <v>1.5333333333333331E-2</v>
      </c>
      <c r="I38" s="128">
        <f t="shared" si="6"/>
        <v>9.2500000000000004E-4</v>
      </c>
      <c r="J38" s="126">
        <f t="shared" si="1"/>
        <v>15.593824976227456</v>
      </c>
      <c r="K38" s="129">
        <f t="shared" si="2"/>
        <v>0.51302358543820237</v>
      </c>
      <c r="L38" s="127">
        <f t="shared" si="8"/>
        <v>0.2583650107465611</v>
      </c>
      <c r="M38" s="130">
        <f t="shared" si="7"/>
        <v>0.50361234469537497</v>
      </c>
      <c r="N38" s="4"/>
      <c r="O38" s="4"/>
      <c r="P38" s="8">
        <f t="shared" si="3"/>
        <v>4.431</v>
      </c>
      <c r="Q38" s="29">
        <f t="shared" si="4"/>
        <v>89.121430284922141</v>
      </c>
      <c r="R38" s="28"/>
      <c r="S38" s="17">
        <f t="shared" si="5"/>
        <v>0.51302358543820237</v>
      </c>
    </row>
    <row r="39" spans="4:19" ht="15" x14ac:dyDescent="0.25">
      <c r="D39" s="15"/>
      <c r="E39" s="141">
        <v>4.2399800136540007</v>
      </c>
      <c r="F39" s="126">
        <v>0.79</v>
      </c>
      <c r="G39" s="131">
        <v>2.9399999999999999E-2</v>
      </c>
      <c r="H39" s="128">
        <f t="shared" si="0"/>
        <v>1.7555555555555557E-2</v>
      </c>
      <c r="I39" s="128">
        <f t="shared" si="6"/>
        <v>1.0499999999999999E-3</v>
      </c>
      <c r="J39" s="126">
        <f t="shared" si="1"/>
        <v>15.548831070346306</v>
      </c>
      <c r="K39" s="129">
        <f t="shared" si="2"/>
        <v>0.51450813014857855</v>
      </c>
      <c r="L39" s="127">
        <f t="shared" si="8"/>
        <v>0.27268802358655808</v>
      </c>
      <c r="M39" s="130">
        <f t="shared" si="7"/>
        <v>0.5299975017067502</v>
      </c>
      <c r="N39" s="4"/>
      <c r="O39" s="4"/>
      <c r="P39" s="8">
        <f t="shared" si="3"/>
        <v>4.4210000000000003</v>
      </c>
      <c r="Q39" s="29">
        <f t="shared" si="4"/>
        <v>88.994089085269849</v>
      </c>
      <c r="R39" s="28"/>
      <c r="S39" s="17">
        <f t="shared" si="5"/>
        <v>0.51450813014857855</v>
      </c>
    </row>
    <row r="40" spans="4:19" ht="15" x14ac:dyDescent="0.25">
      <c r="D40" s="15"/>
      <c r="E40" s="141">
        <v>4.359286810575</v>
      </c>
      <c r="F40" s="126">
        <v>0.8899999999999999</v>
      </c>
      <c r="G40" s="131">
        <v>3.2600000000000004E-2</v>
      </c>
      <c r="H40" s="128">
        <f t="shared" si="0"/>
        <v>1.9777777777777776E-2</v>
      </c>
      <c r="I40" s="128">
        <f t="shared" si="6"/>
        <v>1.1642857142857145E-3</v>
      </c>
      <c r="J40" s="126">
        <f t="shared" si="1"/>
        <v>15.503838920293482</v>
      </c>
      <c r="K40" s="129">
        <f t="shared" si="2"/>
        <v>0.51600123305773893</v>
      </c>
      <c r="L40" s="127">
        <f t="shared" si="8"/>
        <v>0.28117467118862971</v>
      </c>
      <c r="M40" s="130">
        <f t="shared" si="7"/>
        <v>0.54491085132187489</v>
      </c>
      <c r="N40" s="4"/>
      <c r="O40" s="4"/>
      <c r="P40" s="8">
        <f t="shared" si="3"/>
        <v>4.4109999999999996</v>
      </c>
      <c r="Q40" s="29">
        <f t="shared" si="4"/>
        <v>88.866742916095831</v>
      </c>
      <c r="R40" s="28"/>
      <c r="S40" s="17">
        <f t="shared" si="5"/>
        <v>0.51600123305773893</v>
      </c>
    </row>
    <row r="41" spans="4:19" ht="15" x14ac:dyDescent="0.25">
      <c r="D41" s="15"/>
      <c r="E41" s="141">
        <v>4.5336582829979992</v>
      </c>
      <c r="F41" s="126">
        <v>0.98</v>
      </c>
      <c r="G41" s="131">
        <v>3.5799999999999998E-2</v>
      </c>
      <c r="H41" s="128">
        <f t="shared" si="0"/>
        <v>2.1777777777777778E-2</v>
      </c>
      <c r="I41" s="128">
        <f t="shared" si="6"/>
        <v>1.2785714285714286E-3</v>
      </c>
      <c r="J41" s="126">
        <f t="shared" si="1"/>
        <v>15.463347670241603</v>
      </c>
      <c r="K41" s="129">
        <f t="shared" si="2"/>
        <v>0.51735239810947131</v>
      </c>
      <c r="L41" s="127">
        <f t="shared" si="8"/>
        <v>0.29318737311473542</v>
      </c>
      <c r="M41" s="130">
        <f t="shared" si="7"/>
        <v>0.56670728537475001</v>
      </c>
      <c r="N41" s="4"/>
      <c r="O41" s="4"/>
      <c r="P41" s="8">
        <f t="shared" si="3"/>
        <v>4.4020000000000001</v>
      </c>
      <c r="Q41" s="29">
        <f t="shared" si="4"/>
        <v>88.752126594414435</v>
      </c>
      <c r="R41" s="28"/>
      <c r="S41" s="17">
        <f t="shared" si="5"/>
        <v>0.51735239810947131</v>
      </c>
    </row>
    <row r="42" spans="4:19" ht="15" x14ac:dyDescent="0.25">
      <c r="D42" s="15"/>
      <c r="E42" s="141">
        <v>4.7080297554210002</v>
      </c>
      <c r="F42" s="126">
        <v>1.08</v>
      </c>
      <c r="G42" s="131">
        <v>3.8699999999999998E-2</v>
      </c>
      <c r="H42" s="128">
        <f t="shared" si="0"/>
        <v>2.4000000000000004E-2</v>
      </c>
      <c r="I42" s="128">
        <f t="shared" si="6"/>
        <v>1.3821428571428572E-3</v>
      </c>
      <c r="J42" s="126">
        <f t="shared" si="1"/>
        <v>15.418359468830234</v>
      </c>
      <c r="K42" s="129">
        <f t="shared" si="2"/>
        <v>0.5188619461216224</v>
      </c>
      <c r="L42" s="127">
        <f t="shared" si="8"/>
        <v>0.30535218516203078</v>
      </c>
      <c r="M42" s="130">
        <f t="shared" si="7"/>
        <v>0.58850371942762503</v>
      </c>
      <c r="N42" s="4"/>
      <c r="O42" s="4"/>
      <c r="P42" s="8">
        <f t="shared" si="3"/>
        <v>4.3920000000000003</v>
      </c>
      <c r="Q42" s="29">
        <f t="shared" si="4"/>
        <v>88.624769247981433</v>
      </c>
      <c r="R42" s="28"/>
      <c r="S42" s="17">
        <f t="shared" si="5"/>
        <v>0.5188619461216224</v>
      </c>
    </row>
    <row r="43" spans="4:19" ht="15" x14ac:dyDescent="0.25">
      <c r="D43" s="15"/>
      <c r="E43" s="141">
        <v>4.8732237819269999</v>
      </c>
      <c r="F43" s="126">
        <v>1.18</v>
      </c>
      <c r="G43" s="131">
        <v>4.1200000000000001E-2</v>
      </c>
      <c r="H43" s="128">
        <f t="shared" si="0"/>
        <v>2.622222222222222E-2</v>
      </c>
      <c r="I43" s="128">
        <f t="shared" si="6"/>
        <v>1.4714285714285717E-3</v>
      </c>
      <c r="J43" s="126">
        <f t="shared" si="1"/>
        <v>15.373373668113336</v>
      </c>
      <c r="K43" s="129">
        <f t="shared" si="2"/>
        <v>0.52038024786928783</v>
      </c>
      <c r="L43" s="127">
        <f t="shared" si="8"/>
        <v>0.31699117494521006</v>
      </c>
      <c r="M43" s="130">
        <f t="shared" si="7"/>
        <v>0.60915297274087499</v>
      </c>
      <c r="N43" s="4"/>
      <c r="O43" s="4"/>
      <c r="P43" s="8">
        <f t="shared" si="3"/>
        <v>4.3819999999999997</v>
      </c>
      <c r="Q43" s="29">
        <f t="shared" si="4"/>
        <v>88.497405105041011</v>
      </c>
      <c r="R43" s="28"/>
      <c r="S43" s="17">
        <f t="shared" si="5"/>
        <v>0.52038024786928783</v>
      </c>
    </row>
    <row r="44" spans="4:19" ht="15" x14ac:dyDescent="0.25">
      <c r="D44" s="15"/>
      <c r="E44" s="141">
        <v>5.0384178084329996</v>
      </c>
      <c r="F44" s="126">
        <v>1.28</v>
      </c>
      <c r="G44" s="131">
        <v>4.3700000000000003E-2</v>
      </c>
      <c r="H44" s="128">
        <f t="shared" si="0"/>
        <v>2.8444444444444446E-2</v>
      </c>
      <c r="I44" s="128">
        <f t="shared" si="6"/>
        <v>1.5607142857142859E-3</v>
      </c>
      <c r="J44" s="126">
        <f t="shared" si="1"/>
        <v>15.328390490523891</v>
      </c>
      <c r="K44" s="129">
        <f t="shared" si="2"/>
        <v>0.5219073721370584</v>
      </c>
      <c r="L44" s="127">
        <f t="shared" si="8"/>
        <v>0.32869842476597799</v>
      </c>
      <c r="M44" s="130">
        <f t="shared" si="7"/>
        <v>0.62980222605412495</v>
      </c>
      <c r="N44" s="4"/>
      <c r="O44" s="4"/>
      <c r="P44" s="8">
        <f t="shared" si="3"/>
        <v>4.3719999999999999</v>
      </c>
      <c r="Q44" s="29">
        <f t="shared" si="4"/>
        <v>88.370033535042879</v>
      </c>
      <c r="R44" s="28"/>
      <c r="S44" s="17">
        <f t="shared" si="5"/>
        <v>0.5219073721370584</v>
      </c>
    </row>
    <row r="45" spans="4:19" ht="15" x14ac:dyDescent="0.25">
      <c r="D45" s="15"/>
      <c r="E45" s="141">
        <v>5.1393697135199998</v>
      </c>
      <c r="F45" s="126">
        <v>1.38</v>
      </c>
      <c r="G45" s="131">
        <v>4.5700000000000005E-2</v>
      </c>
      <c r="H45" s="128">
        <f t="shared" si="0"/>
        <v>3.0666666666666662E-2</v>
      </c>
      <c r="I45" s="128">
        <f t="shared" si="6"/>
        <v>1.6321428571428574E-3</v>
      </c>
      <c r="J45" s="126">
        <f t="shared" si="1"/>
        <v>15.28341015853381</v>
      </c>
      <c r="K45" s="129">
        <f t="shared" si="2"/>
        <v>0.5234433884202887</v>
      </c>
      <c r="L45" s="127">
        <f t="shared" si="8"/>
        <v>0.33627113714868967</v>
      </c>
      <c r="M45" s="130">
        <f t="shared" si="7"/>
        <v>0.64242121418999998</v>
      </c>
      <c r="N45" s="4"/>
      <c r="O45" s="4"/>
      <c r="P45" s="8">
        <f t="shared" si="3"/>
        <v>4.3620000000000001</v>
      </c>
      <c r="Q45" s="29">
        <f t="shared" si="4"/>
        <v>88.242653907106046</v>
      </c>
      <c r="R45" s="28"/>
      <c r="S45" s="17">
        <f t="shared" si="5"/>
        <v>0.5234433884202887</v>
      </c>
    </row>
    <row r="46" spans="4:19" ht="15" x14ac:dyDescent="0.25">
      <c r="D46" s="15"/>
      <c r="E46" s="141">
        <v>5.1577246053539998</v>
      </c>
      <c r="F46" s="126">
        <v>1.47</v>
      </c>
      <c r="G46" s="131">
        <v>4.87E-2</v>
      </c>
      <c r="H46" s="128">
        <f t="shared" si="0"/>
        <v>3.2666666666666663E-2</v>
      </c>
      <c r="I46" s="128">
        <f t="shared" si="6"/>
        <v>1.7392857142857145E-3</v>
      </c>
      <c r="J46" s="126">
        <f t="shared" si="1"/>
        <v>15.24293047663719</v>
      </c>
      <c r="K46" s="129">
        <f t="shared" si="2"/>
        <v>0.52483346376614293</v>
      </c>
      <c r="L46" s="127">
        <f t="shared" si="8"/>
        <v>0.33836830872247525</v>
      </c>
      <c r="M46" s="130">
        <f t="shared" si="7"/>
        <v>0.64471557566924986</v>
      </c>
      <c r="N46" s="4"/>
      <c r="O46" s="4"/>
      <c r="P46" s="8">
        <f t="shared" si="3"/>
        <v>4.3529999999999998</v>
      </c>
      <c r="Q46" s="29">
        <f t="shared" si="4"/>
        <v>88.128004830713408</v>
      </c>
      <c r="R46" s="28"/>
      <c r="S46" s="17">
        <f t="shared" si="5"/>
        <v>0.52483346376614293</v>
      </c>
    </row>
    <row r="47" spans="4:19" ht="15" x14ac:dyDescent="0.25">
      <c r="D47" s="15"/>
      <c r="E47" s="141">
        <v>5.3229186318599995</v>
      </c>
      <c r="F47" s="126">
        <v>1.57</v>
      </c>
      <c r="G47" s="131">
        <v>5.11E-2</v>
      </c>
      <c r="H47" s="128">
        <f t="shared" si="0"/>
        <v>3.4888888888888886E-2</v>
      </c>
      <c r="I47" s="128">
        <f t="shared" si="6"/>
        <v>1.825E-3</v>
      </c>
      <c r="J47" s="126">
        <f t="shared" si="1"/>
        <v>15.197956164349902</v>
      </c>
      <c r="K47" s="129">
        <f t="shared" si="2"/>
        <v>0.52638656892337488</v>
      </c>
      <c r="L47" s="127">
        <f t="shared" si="8"/>
        <v>0.35023910941038627</v>
      </c>
      <c r="M47" s="130">
        <f t="shared" si="7"/>
        <v>0.66536482898250005</v>
      </c>
      <c r="N47" s="4"/>
      <c r="O47" s="4"/>
      <c r="P47" s="8">
        <f t="shared" si="3"/>
        <v>4.343</v>
      </c>
      <c r="Q47" s="29">
        <f t="shared" si="4"/>
        <v>88.000608153307766</v>
      </c>
      <c r="R47" s="28"/>
      <c r="S47" s="17">
        <f t="shared" si="5"/>
        <v>0.52638656892337488</v>
      </c>
    </row>
    <row r="48" spans="4:19" ht="15" x14ac:dyDescent="0.25">
      <c r="D48" s="15"/>
      <c r="E48" s="141">
        <v>5.1118373757690003</v>
      </c>
      <c r="F48" s="126">
        <v>1.67</v>
      </c>
      <c r="G48" s="131">
        <v>5.2000000000000005E-2</v>
      </c>
      <c r="H48" s="128">
        <f t="shared" si="0"/>
        <v>3.7111111111111109E-2</v>
      </c>
      <c r="I48" s="128">
        <f t="shared" si="6"/>
        <v>1.8571428571428576E-3</v>
      </c>
      <c r="J48" s="126">
        <f t="shared" si="1"/>
        <v>15.152985343081161</v>
      </c>
      <c r="K48" s="129">
        <f t="shared" si="2"/>
        <v>0.52794877173512167</v>
      </c>
      <c r="L48" s="127">
        <f t="shared" si="8"/>
        <v>0.33734853298086642</v>
      </c>
      <c r="M48" s="130">
        <f t="shared" si="7"/>
        <v>0.63897967197112504</v>
      </c>
      <c r="N48" s="4"/>
      <c r="O48" s="4"/>
      <c r="P48" s="8">
        <f t="shared" si="3"/>
        <v>4.3330000000000002</v>
      </c>
      <c r="Q48" s="29">
        <f t="shared" si="4"/>
        <v>87.87320158627773</v>
      </c>
      <c r="R48" s="28"/>
      <c r="S48" s="17">
        <f t="shared" si="5"/>
        <v>0.52794877173512167</v>
      </c>
    </row>
    <row r="49" spans="4:19" ht="15" x14ac:dyDescent="0.25">
      <c r="D49" s="15"/>
      <c r="E49" s="141">
        <v>5.5156449961170004</v>
      </c>
      <c r="F49" s="126">
        <v>1.77</v>
      </c>
      <c r="G49" s="131">
        <v>5.4000000000000006E-2</v>
      </c>
      <c r="H49" s="128">
        <f t="shared" si="0"/>
        <v>3.9333333333333331E-2</v>
      </c>
      <c r="I49" s="128">
        <f t="shared" si="6"/>
        <v>1.9285714285714288E-3</v>
      </c>
      <c r="J49" s="126">
        <f t="shared" si="1"/>
        <v>15.108018235486302</v>
      </c>
      <c r="K49" s="129">
        <f t="shared" si="2"/>
        <v>0.52952014455537844</v>
      </c>
      <c r="L49" s="127">
        <f t="shared" ref="L49:L62" si="9">+E49/J49</f>
        <v>0.36508064195750295</v>
      </c>
      <c r="M49" s="130">
        <f t="shared" ref="M49:M62" si="10">+L49/K49</f>
        <v>0.68945562451462505</v>
      </c>
      <c r="N49" s="4"/>
      <c r="O49" s="4"/>
      <c r="P49" s="8">
        <f t="shared" si="3"/>
        <v>4.3230000000000004</v>
      </c>
      <c r="Q49" s="29">
        <f t="shared" si="4"/>
        <v>87.745784497182612</v>
      </c>
      <c r="R49" s="28"/>
      <c r="S49" s="17">
        <f t="shared" si="5"/>
        <v>0.52952014455537844</v>
      </c>
    </row>
    <row r="50" spans="4:19" ht="15" x14ac:dyDescent="0.25">
      <c r="D50" s="15"/>
      <c r="E50" s="141">
        <v>5.3779833073620003</v>
      </c>
      <c r="F50" s="126">
        <v>1.87</v>
      </c>
      <c r="G50" s="131">
        <v>5.5400000000000005E-2</v>
      </c>
      <c r="H50" s="128">
        <f t="shared" si="0"/>
        <v>4.1555555555555554E-2</v>
      </c>
      <c r="I50" s="128">
        <f t="shared" si="6"/>
        <v>1.9785714285714289E-3</v>
      </c>
      <c r="J50" s="126">
        <f t="shared" si="1"/>
        <v>15.063055064275842</v>
      </c>
      <c r="K50" s="129">
        <f t="shared" si="2"/>
        <v>0.53110076049400678</v>
      </c>
      <c r="L50" s="127">
        <f t="shared" si="9"/>
        <v>0.357031378058004</v>
      </c>
      <c r="M50" s="130">
        <f t="shared" si="10"/>
        <v>0.67224791342025003</v>
      </c>
      <c r="N50" s="4"/>
      <c r="O50" s="4"/>
      <c r="P50" s="8">
        <f t="shared" si="3"/>
        <v>4.3129999999999997</v>
      </c>
      <c r="Q50" s="29">
        <f t="shared" si="4"/>
        <v>87.618356253112395</v>
      </c>
      <c r="R50" s="28"/>
      <c r="S50" s="17">
        <f t="shared" si="5"/>
        <v>0.53110076049400678</v>
      </c>
    </row>
    <row r="51" spans="4:19" ht="15" x14ac:dyDescent="0.25">
      <c r="D51" s="15"/>
      <c r="E51" s="141">
        <v>5.6257743471209993</v>
      </c>
      <c r="F51" s="126">
        <v>1.9700000000000002</v>
      </c>
      <c r="G51" s="131">
        <v>5.7099999999999998E-2</v>
      </c>
      <c r="H51" s="128">
        <f t="shared" si="0"/>
        <v>4.3777777777777777E-2</v>
      </c>
      <c r="I51" s="128">
        <f t="shared" si="6"/>
        <v>2.0392857142857144E-3</v>
      </c>
      <c r="J51" s="126">
        <f t="shared" si="1"/>
        <v>15.018096052218784</v>
      </c>
      <c r="K51" s="129">
        <f t="shared" si="2"/>
        <v>0.53269069342635311</v>
      </c>
      <c r="L51" s="127">
        <f t="shared" si="9"/>
        <v>0.37459970475350923</v>
      </c>
      <c r="M51" s="130">
        <f t="shared" si="10"/>
        <v>0.70322179339012492</v>
      </c>
      <c r="N51" s="4"/>
      <c r="O51" s="4"/>
      <c r="P51" s="8">
        <f t="shared" si="3"/>
        <v>4.3029999999999999</v>
      </c>
      <c r="Q51" s="29">
        <f t="shared" si="4"/>
        <v>87.490916220659173</v>
      </c>
      <c r="R51" s="28"/>
      <c r="S51" s="17">
        <f t="shared" si="5"/>
        <v>0.53269069342635311</v>
      </c>
    </row>
    <row r="52" spans="4:19" ht="15" x14ac:dyDescent="0.25">
      <c r="D52" s="73"/>
      <c r="E52" s="141">
        <v>5.735903698125</v>
      </c>
      <c r="F52" s="126">
        <v>2.08</v>
      </c>
      <c r="G52" s="131">
        <v>5.8999999999999997E-2</v>
      </c>
      <c r="H52" s="128">
        <f t="shared" si="0"/>
        <v>4.6222222222222227E-2</v>
      </c>
      <c r="I52" s="128">
        <f t="shared" si="6"/>
        <v>2.1071428571428573E-3</v>
      </c>
      <c r="J52" s="126">
        <f t="shared" si="1"/>
        <v>14.96864620872873</v>
      </c>
      <c r="K52" s="129">
        <f t="shared" si="2"/>
        <v>0.5344504698985354</v>
      </c>
      <c r="L52" s="127">
        <f t="shared" si="9"/>
        <v>0.38319455334445662</v>
      </c>
      <c r="M52" s="130">
        <f t="shared" si="10"/>
        <v>0.716987962265625</v>
      </c>
      <c r="N52" s="4"/>
      <c r="O52" s="4"/>
      <c r="P52" s="8">
        <f t="shared" si="3"/>
        <v>4.2919999999999998</v>
      </c>
      <c r="Q52" s="29">
        <f t="shared" si="4"/>
        <v>87.350717812761346</v>
      </c>
      <c r="R52" s="28"/>
      <c r="S52" s="17">
        <f t="shared" si="5"/>
        <v>0.5344504698985354</v>
      </c>
    </row>
    <row r="53" spans="4:19" ht="15" x14ac:dyDescent="0.25">
      <c r="D53" s="15"/>
      <c r="E53" s="141">
        <v>5.8735653868800002</v>
      </c>
      <c r="F53" s="126">
        <v>2.1800000000000002</v>
      </c>
      <c r="G53" s="131">
        <v>6.0699999999999997E-2</v>
      </c>
      <c r="H53" s="128">
        <f t="shared" si="0"/>
        <v>4.844444444444445E-2</v>
      </c>
      <c r="I53" s="128">
        <f t="shared" si="6"/>
        <v>2.1678571428571428E-3</v>
      </c>
      <c r="J53" s="126">
        <f t="shared" si="1"/>
        <v>14.923696656286067</v>
      </c>
      <c r="K53" s="129">
        <f t="shared" si="2"/>
        <v>0.53606021244275892</v>
      </c>
      <c r="L53" s="127">
        <f t="shared" si="9"/>
        <v>0.39357308863591606</v>
      </c>
      <c r="M53" s="130">
        <f t="shared" si="10"/>
        <v>0.73419567336000002</v>
      </c>
      <c r="N53" s="4"/>
      <c r="O53" s="4"/>
      <c r="P53" s="8">
        <f t="shared" si="3"/>
        <v>4.282</v>
      </c>
      <c r="Q53" s="29">
        <f t="shared" si="4"/>
        <v>87.223250960584693</v>
      </c>
      <c r="R53" s="28"/>
      <c r="S53" s="17">
        <f t="shared" si="5"/>
        <v>0.53606021244275892</v>
      </c>
    </row>
    <row r="54" spans="4:19" ht="15" x14ac:dyDescent="0.25">
      <c r="D54" s="105"/>
      <c r="E54" s="141">
        <v>6.0846466429710002</v>
      </c>
      <c r="F54" s="126">
        <v>2.2799999999999998</v>
      </c>
      <c r="G54" s="131">
        <v>6.1800000000000001E-2</v>
      </c>
      <c r="H54" s="128">
        <f t="shared" si="0"/>
        <v>5.0666666666666665E-2</v>
      </c>
      <c r="I54" s="128">
        <f t="shared" si="6"/>
        <v>2.2071428571428572E-3</v>
      </c>
      <c r="J54" s="126">
        <f t="shared" si="1"/>
        <v>14.878751953988521</v>
      </c>
      <c r="K54" s="129">
        <f t="shared" si="2"/>
        <v>0.53767950596524694</v>
      </c>
      <c r="L54" s="127">
        <f t="shared" si="9"/>
        <v>0.40894872512071817</v>
      </c>
      <c r="M54" s="130">
        <f t="shared" si="10"/>
        <v>0.76058083037137492</v>
      </c>
      <c r="N54" s="4"/>
      <c r="O54" s="4"/>
      <c r="P54" s="8">
        <f t="shared" si="3"/>
        <v>4.2720000000000002</v>
      </c>
      <c r="Q54" s="29">
        <f t="shared" si="4"/>
        <v>87.095770352988367</v>
      </c>
      <c r="R54" s="28"/>
      <c r="S54" s="17">
        <f t="shared" si="5"/>
        <v>0.53767950596524694</v>
      </c>
    </row>
    <row r="55" spans="4:19" ht="15" x14ac:dyDescent="0.25">
      <c r="D55" s="15"/>
      <c r="E55" s="141">
        <v>6.1855985480580005</v>
      </c>
      <c r="F55" s="126">
        <v>2.38</v>
      </c>
      <c r="G55" s="131">
        <v>6.3100000000000003E-2</v>
      </c>
      <c r="H55" s="128">
        <f t="shared" si="0"/>
        <v>5.2888888888888888E-2</v>
      </c>
      <c r="I55" s="128">
        <f t="shared" si="6"/>
        <v>2.253571428571429E-3</v>
      </c>
      <c r="J55" s="126">
        <f t="shared" si="1"/>
        <v>14.833812324879835</v>
      </c>
      <c r="K55" s="129">
        <f t="shared" si="2"/>
        <v>0.53930842758352115</v>
      </c>
      <c r="L55" s="127">
        <f t="shared" si="9"/>
        <v>0.41699317832700894</v>
      </c>
      <c r="M55" s="130">
        <f t="shared" si="10"/>
        <v>0.77319981850725006</v>
      </c>
      <c r="N55" s="4"/>
      <c r="O55" s="4"/>
      <c r="P55" s="8">
        <f t="shared" si="3"/>
        <v>4.2620000000000005</v>
      </c>
      <c r="Q55" s="29">
        <f t="shared" si="4"/>
        <v>86.968275354224446</v>
      </c>
      <c r="R55" s="28"/>
      <c r="S55" s="17">
        <f t="shared" si="5"/>
        <v>0.53930842758352115</v>
      </c>
    </row>
    <row r="56" spans="4:19" ht="15" x14ac:dyDescent="0.25">
      <c r="D56" s="15"/>
      <c r="E56" s="141">
        <v>6.2223083317259995</v>
      </c>
      <c r="F56" s="126">
        <v>2.48</v>
      </c>
      <c r="G56" s="131">
        <v>6.5100000000000005E-2</v>
      </c>
      <c r="H56" s="128">
        <f t="shared" si="0"/>
        <v>5.5111111111111111E-2</v>
      </c>
      <c r="I56" s="128">
        <f t="shared" si="6"/>
        <v>2.3250000000000002E-3</v>
      </c>
      <c r="J56" s="126">
        <f t="shared" si="1"/>
        <v>14.788877992079298</v>
      </c>
      <c r="K56" s="129">
        <f t="shared" si="2"/>
        <v>0.54094705523195741</v>
      </c>
      <c r="L56" s="127">
        <f t="shared" si="9"/>
        <v>0.42074242109905663</v>
      </c>
      <c r="M56" s="130">
        <f t="shared" si="10"/>
        <v>0.77778854146574994</v>
      </c>
      <c r="N56" s="4"/>
      <c r="O56" s="4"/>
      <c r="P56" s="8">
        <f t="shared" si="3"/>
        <v>4.2519999999999998</v>
      </c>
      <c r="Q56" s="29">
        <f t="shared" si="4"/>
        <v>86.840765327900968</v>
      </c>
      <c r="R56" s="28"/>
      <c r="S56" s="17">
        <f t="shared" si="5"/>
        <v>0.54094705523195741</v>
      </c>
    </row>
    <row r="57" spans="4:19" ht="15" x14ac:dyDescent="0.25">
      <c r="D57" s="15"/>
      <c r="E57" s="141">
        <v>6.2590181153940003</v>
      </c>
      <c r="F57" s="126">
        <v>2.58</v>
      </c>
      <c r="G57" s="131">
        <v>6.6299999999999998E-2</v>
      </c>
      <c r="H57" s="128">
        <f t="shared" si="0"/>
        <v>5.7333333333333333E-2</v>
      </c>
      <c r="I57" s="128">
        <f t="shared" si="6"/>
        <v>2.3678571428571429E-3</v>
      </c>
      <c r="J57" s="126">
        <f t="shared" si="1"/>
        <v>14.743949178785106</v>
      </c>
      <c r="K57" s="129">
        <f t="shared" si="2"/>
        <v>0.54259546767233202</v>
      </c>
      <c r="L57" s="127">
        <f t="shared" si="9"/>
        <v>0.42451435768647572</v>
      </c>
      <c r="M57" s="130">
        <f t="shared" si="10"/>
        <v>0.78237726442425004</v>
      </c>
      <c r="N57" s="4"/>
      <c r="O57" s="4"/>
      <c r="P57" s="8">
        <f t="shared" si="3"/>
        <v>4.242</v>
      </c>
      <c r="Q57" s="29">
        <f t="shared" si="4"/>
        <v>86.713239636953105</v>
      </c>
      <c r="R57" s="28"/>
      <c r="S57" s="17">
        <f t="shared" si="5"/>
        <v>0.54259546767233202</v>
      </c>
    </row>
    <row r="58" spans="4:19" ht="15" x14ac:dyDescent="0.25">
      <c r="D58" s="15"/>
      <c r="E58" s="142">
        <v>6.4058572500659992</v>
      </c>
      <c r="F58" s="132">
        <v>2.6900000000000004</v>
      </c>
      <c r="G58" s="133">
        <v>6.7000000000000004E-2</v>
      </c>
      <c r="H58" s="134">
        <f t="shared" si="0"/>
        <v>5.9777777777777784E-2</v>
      </c>
      <c r="I58" s="128">
        <f t="shared" si="6"/>
        <v>2.3928571428571432E-3</v>
      </c>
      <c r="J58" s="132">
        <f t="shared" si="1"/>
        <v>14.694534125679105</v>
      </c>
      <c r="K58" s="135">
        <f t="shared" si="2"/>
        <v>0.54442011781916777</v>
      </c>
      <c r="L58" s="136">
        <f t="shared" si="9"/>
        <v>0.43593469485171266</v>
      </c>
      <c r="M58" s="137">
        <f t="shared" si="10"/>
        <v>0.80073215625824989</v>
      </c>
      <c r="N58" s="4"/>
      <c r="O58" s="4"/>
      <c r="P58" s="8">
        <f t="shared" si="3"/>
        <v>4.2309999999999999</v>
      </c>
      <c r="Q58" s="29">
        <f t="shared" si="4"/>
        <v>86.572942523073053</v>
      </c>
      <c r="R58" s="28"/>
      <c r="S58" s="17">
        <f>+K58</f>
        <v>0.54442011781916777</v>
      </c>
    </row>
    <row r="59" spans="4:19" ht="15" x14ac:dyDescent="0.25">
      <c r="D59" s="15"/>
      <c r="E59" s="141">
        <v>6.5435189388209993</v>
      </c>
      <c r="F59" s="126">
        <v>2.79</v>
      </c>
      <c r="G59" s="131">
        <v>6.83E-2</v>
      </c>
      <c r="H59" s="128">
        <f t="shared" si="0"/>
        <v>6.2000000000000006E-2</v>
      </c>
      <c r="I59" s="128">
        <f t="shared" si="6"/>
        <v>2.4392857142857146E-3</v>
      </c>
      <c r="J59" s="126">
        <f t="shared" si="1"/>
        <v>14.649617630228487</v>
      </c>
      <c r="K59" s="129">
        <f t="shared" si="2"/>
        <v>0.54608933843382679</v>
      </c>
      <c r="L59" s="127">
        <f t="shared" si="9"/>
        <v>0.44666824104124697</v>
      </c>
      <c r="M59" s="130">
        <f t="shared" si="10"/>
        <v>0.81793986735262492</v>
      </c>
      <c r="N59" s="4"/>
      <c r="O59" s="4"/>
      <c r="P59" s="8">
        <f t="shared" si="3"/>
        <v>4.2210000000000001</v>
      </c>
      <c r="Q59" s="29">
        <f t="shared" si="4"/>
        <v>86.445381859610023</v>
      </c>
      <c r="R59" s="28"/>
      <c r="S59" s="17">
        <f t="shared" si="5"/>
        <v>0.54608933843382679</v>
      </c>
    </row>
    <row r="60" spans="4:19" ht="15" x14ac:dyDescent="0.25">
      <c r="D60" s="15"/>
      <c r="E60" s="141">
        <v>6.5251640469869994</v>
      </c>
      <c r="F60" s="126">
        <v>2.8900000000000006</v>
      </c>
      <c r="G60" s="131">
        <v>6.9800000000000001E-2</v>
      </c>
      <c r="H60" s="128">
        <f t="shared" si="0"/>
        <v>6.4222222222222236E-2</v>
      </c>
      <c r="I60" s="128">
        <f t="shared" si="6"/>
        <v>2.492857142857143E-3</v>
      </c>
      <c r="J60" s="126">
        <f t="shared" si="1"/>
        <v>14.604707346736459</v>
      </c>
      <c r="K60" s="129">
        <f t="shared" si="2"/>
        <v>0.54776859337668726</v>
      </c>
      <c r="L60" s="127">
        <f t="shared" si="9"/>
        <v>0.44678499144627504</v>
      </c>
      <c r="M60" s="130">
        <f t="shared" si="10"/>
        <v>0.81564550587337481</v>
      </c>
      <c r="N60" s="4"/>
      <c r="O60" s="4"/>
      <c r="P60" s="8">
        <f t="shared" si="3"/>
        <v>4.2110000000000003</v>
      </c>
      <c r="Q60" s="29">
        <f t="shared" si="4"/>
        <v>86.317803552031705</v>
      </c>
      <c r="R60" s="28"/>
      <c r="S60" s="17">
        <f t="shared" si="5"/>
        <v>0.54776859337668726</v>
      </c>
    </row>
    <row r="61" spans="4:19" ht="15" x14ac:dyDescent="0.25">
      <c r="D61" s="15"/>
      <c r="E61" s="141">
        <v>6.5618738306550002</v>
      </c>
      <c r="F61" s="126">
        <v>2.98</v>
      </c>
      <c r="G61" s="131">
        <v>7.0599999999999996E-2</v>
      </c>
      <c r="H61" s="128">
        <f t="shared" si="0"/>
        <v>6.6222222222222224E-2</v>
      </c>
      <c r="I61" s="128">
        <f t="shared" si="6"/>
        <v>2.5214285714285716E-3</v>
      </c>
      <c r="J61" s="126">
        <f t="shared" si="1"/>
        <v>14.564293587586087</v>
      </c>
      <c r="K61" s="129">
        <f t="shared" si="2"/>
        <v>0.54928857015206145</v>
      </c>
      <c r="L61" s="127">
        <f t="shared" si="9"/>
        <v>0.45054528674483946</v>
      </c>
      <c r="M61" s="130">
        <f t="shared" si="10"/>
        <v>0.82023422883187513</v>
      </c>
      <c r="N61" s="4"/>
      <c r="O61" s="4"/>
      <c r="P61" s="8">
        <f t="shared" si="3"/>
        <v>4.202</v>
      </c>
      <c r="Q61" s="29">
        <f t="shared" si="4"/>
        <v>86.202967460443958</v>
      </c>
      <c r="R61" s="28"/>
      <c r="S61" s="17">
        <f t="shared" si="5"/>
        <v>0.54928857015206145</v>
      </c>
    </row>
    <row r="62" spans="4:19" ht="15" x14ac:dyDescent="0.25">
      <c r="D62" s="15"/>
      <c r="E62" s="141">
        <v>6.6444708439080005</v>
      </c>
      <c r="F62" s="126">
        <v>3.07</v>
      </c>
      <c r="G62" s="131">
        <v>7.1300000000000002E-2</v>
      </c>
      <c r="H62" s="128">
        <f t="shared" si="0"/>
        <v>6.8222222222222226E-2</v>
      </c>
      <c r="I62" s="128">
        <f t="shared" si="6"/>
        <v>2.5464285714285714E-3</v>
      </c>
      <c r="J62" s="126">
        <f t="shared" si="1"/>
        <v>14.523885204241562</v>
      </c>
      <c r="K62" s="129">
        <f t="shared" si="2"/>
        <v>0.5508168019438543</v>
      </c>
      <c r="L62" s="127">
        <f t="shared" si="9"/>
        <v>0.45748577260632339</v>
      </c>
      <c r="M62" s="130">
        <f t="shared" si="10"/>
        <v>0.83055885548849995</v>
      </c>
      <c r="N62" s="4"/>
      <c r="O62" s="4"/>
      <c r="P62" s="8">
        <f t="shared" si="3"/>
        <v>4.1929999999999996</v>
      </c>
      <c r="Q62" s="29">
        <f t="shared" si="4"/>
        <v>86.08811609140885</v>
      </c>
      <c r="R62" s="28"/>
      <c r="S62" s="17">
        <f t="shared" si="5"/>
        <v>0.5508168019438543</v>
      </c>
    </row>
    <row r="63" spans="4:19" ht="15" x14ac:dyDescent="0.2">
      <c r="D63" s="15"/>
      <c r="E63" s="141">
        <v>6.5802287224890001</v>
      </c>
      <c r="F63" s="126">
        <v>3.17</v>
      </c>
      <c r="G63" s="131">
        <v>7.1999999999999995E-2</v>
      </c>
      <c r="H63" s="128">
        <f t="shared" si="0"/>
        <v>7.0444444444444448E-2</v>
      </c>
      <c r="I63" s="128">
        <f t="shared" si="6"/>
        <v>2.5714285714285717E-3</v>
      </c>
      <c r="J63" s="126">
        <f t="shared" si="1"/>
        <v>14.478993503865649</v>
      </c>
      <c r="K63" s="129">
        <f t="shared" si="2"/>
        <v>0.55252459349913607</v>
      </c>
      <c r="L63" s="127">
        <f t="shared" ref="L63:L65" si="11">+E63/J63</f>
        <v>0.45446727500307182</v>
      </c>
      <c r="M63" s="130">
        <f t="shared" ref="M63:M65" si="12">+L63/K63</f>
        <v>0.82252859031112513</v>
      </c>
      <c r="N63" s="4"/>
      <c r="O63" s="4"/>
      <c r="P63" s="8">
        <f t="shared" si="3"/>
        <v>4.1829999999999998</v>
      </c>
      <c r="Q63" s="29">
        <f t="shared" si="4"/>
        <v>85.960484972186975</v>
      </c>
      <c r="S63" s="17">
        <f t="shared" si="5"/>
        <v>0.55252459349913607</v>
      </c>
    </row>
    <row r="64" spans="4:19" ht="15" x14ac:dyDescent="0.2">
      <c r="D64" s="15"/>
      <c r="E64" s="141">
        <v>6.7729550867460002</v>
      </c>
      <c r="F64" s="126">
        <v>3.27</v>
      </c>
      <c r="G64" s="131">
        <v>7.3099999999999998E-2</v>
      </c>
      <c r="H64" s="128">
        <f t="shared" si="0"/>
        <v>7.2666666666666671E-2</v>
      </c>
      <c r="I64" s="128">
        <f t="shared" si="6"/>
        <v>2.6107142857142857E-3</v>
      </c>
      <c r="J64" s="126">
        <f t="shared" si="1"/>
        <v>14.434108865487044</v>
      </c>
      <c r="K64" s="129">
        <f t="shared" si="2"/>
        <v>0.55424273673926316</v>
      </c>
      <c r="L64" s="127">
        <f t="shared" si="11"/>
        <v>0.46923264538627707</v>
      </c>
      <c r="M64" s="130">
        <f t="shared" si="12"/>
        <v>0.84661938584325003</v>
      </c>
      <c r="N64" s="4"/>
      <c r="O64" s="4"/>
      <c r="P64" s="8">
        <f t="shared" si="3"/>
        <v>4.173</v>
      </c>
      <c r="Q64" s="29">
        <f t="shared" si="4"/>
        <v>85.832833771899303</v>
      </c>
      <c r="S64" s="17">
        <f>+K64</f>
        <v>0.55424273673926316</v>
      </c>
    </row>
    <row r="65" spans="4:19" ht="15" x14ac:dyDescent="0.2">
      <c r="D65" s="15"/>
      <c r="E65" s="142">
        <v>6.8371972081649997</v>
      </c>
      <c r="F65" s="132">
        <v>3.37</v>
      </c>
      <c r="G65" s="133">
        <v>7.3099999999999998E-2</v>
      </c>
      <c r="H65" s="134">
        <f t="shared" si="0"/>
        <v>7.4888888888888894E-2</v>
      </c>
      <c r="I65" s="128">
        <f t="shared" si="6"/>
        <v>2.6107142857142857E-3</v>
      </c>
      <c r="J65" s="132">
        <f t="shared" si="1"/>
        <v>14.389231513046132</v>
      </c>
      <c r="K65" s="135">
        <f t="shared" si="2"/>
        <v>0.55597131735261363</v>
      </c>
      <c r="L65" s="136">
        <f t="shared" si="11"/>
        <v>0.47516069235288838</v>
      </c>
      <c r="M65" s="137">
        <f t="shared" si="12"/>
        <v>0.85464965102062496</v>
      </c>
      <c r="N65" s="4"/>
      <c r="O65" s="4"/>
      <c r="P65" s="8">
        <f t="shared" si="3"/>
        <v>4.1630000000000003</v>
      </c>
      <c r="Q65" s="29">
        <f t="shared" si="4"/>
        <v>85.705161847138882</v>
      </c>
      <c r="S65" s="17">
        <f t="shared" si="5"/>
        <v>0.55597131735261363</v>
      </c>
    </row>
    <row r="66" spans="4:19" ht="15" x14ac:dyDescent="0.2">
      <c r="D66" s="15"/>
      <c r="E66" s="141">
        <v>6.8739069918330005</v>
      </c>
      <c r="F66" s="126">
        <v>3.47</v>
      </c>
      <c r="G66" s="131">
        <v>7.3999999999999996E-2</v>
      </c>
      <c r="H66" s="134">
        <f t="shared" ref="H66:H129" si="13">+((F66/10)/$G$13)</f>
        <v>7.7111111111111116E-2</v>
      </c>
      <c r="I66" s="128">
        <f t="shared" ref="I66:I129" si="14">((+G66/10)/$G$14)</f>
        <v>2.642857142857143E-3</v>
      </c>
      <c r="J66" s="132">
        <f t="shared" ref="J66:J129" si="15">+($G$13^2/2)*(Q66*PI()/180-((F66/10)/$G$13)*SIN(Q66*PI()/180))</f>
        <v>14.344361670592368</v>
      </c>
      <c r="K66" s="135">
        <f t="shared" ref="K66:K129" si="16">+$H$26/J66</f>
        <v>0.55771042195631071</v>
      </c>
      <c r="L66" s="136">
        <f t="shared" ref="L66:L129" si="17">+E66/J66</f>
        <v>0.47920619611295218</v>
      </c>
      <c r="M66" s="137">
        <f t="shared" ref="M66:M129" si="18">+L66/K66</f>
        <v>0.85923837397912517</v>
      </c>
      <c r="N66" s="4"/>
      <c r="O66" s="4"/>
      <c r="P66" s="8">
        <f t="shared" ref="P66:P129" si="19">+$G$13-(F66/10)</f>
        <v>4.1529999999999996</v>
      </c>
      <c r="Q66" s="29">
        <f t="shared" ref="Q66:Q129" si="20">+DEGREES(ACOS((F66/10)/$G$13))</f>
        <v>85.577468553564458</v>
      </c>
      <c r="S66" s="17">
        <f t="shared" ref="S66:S129" si="21">+K66</f>
        <v>0.55771042195631071</v>
      </c>
    </row>
    <row r="67" spans="4:19" ht="15" x14ac:dyDescent="0.2">
      <c r="D67" s="15"/>
      <c r="E67" s="141">
        <v>6.9289716673349995</v>
      </c>
      <c r="F67" s="126">
        <v>3.5599999999999996</v>
      </c>
      <c r="G67" s="131">
        <v>7.3999999999999996E-2</v>
      </c>
      <c r="H67" s="134">
        <f t="shared" si="13"/>
        <v>7.9111111111111104E-2</v>
      </c>
      <c r="I67" s="128">
        <f t="shared" si="14"/>
        <v>2.642857142857143E-3</v>
      </c>
      <c r="J67" s="132">
        <f t="shared" si="15"/>
        <v>14.303985418690502</v>
      </c>
      <c r="K67" s="135">
        <f t="shared" si="16"/>
        <v>0.55928468645855078</v>
      </c>
      <c r="L67" s="136">
        <f t="shared" si="17"/>
        <v>0.48440846830570466</v>
      </c>
      <c r="M67" s="137">
        <f t="shared" si="18"/>
        <v>0.86612145841687505</v>
      </c>
      <c r="N67" s="4"/>
      <c r="O67" s="4"/>
      <c r="P67" s="8">
        <f t="shared" si="19"/>
        <v>4.1440000000000001</v>
      </c>
      <c r="Q67" s="29">
        <f t="shared" si="20"/>
        <v>85.462525785687106</v>
      </c>
      <c r="S67" s="17">
        <f t="shared" si="21"/>
        <v>0.55928468645855078</v>
      </c>
    </row>
    <row r="68" spans="4:19" ht="15" x14ac:dyDescent="0.2">
      <c r="D68" s="15"/>
      <c r="E68" s="141">
        <v>6.9748588969199998</v>
      </c>
      <c r="F68" s="126">
        <v>3.66</v>
      </c>
      <c r="G68" s="131">
        <v>7.46E-2</v>
      </c>
      <c r="H68" s="134">
        <f t="shared" si="13"/>
        <v>8.1333333333333327E-2</v>
      </c>
      <c r="I68" s="128">
        <f t="shared" si="14"/>
        <v>2.6642857142857145E-3</v>
      </c>
      <c r="J68" s="132">
        <f t="shared" si="15"/>
        <v>14.259130462874348</v>
      </c>
      <c r="K68" s="135">
        <f t="shared" si="16"/>
        <v>0.56104402865442082</v>
      </c>
      <c r="L68" s="136">
        <f t="shared" si="17"/>
        <v>0.48915036685301577</v>
      </c>
      <c r="M68" s="137">
        <f t="shared" si="18"/>
        <v>0.87185736211499998</v>
      </c>
      <c r="N68" s="4"/>
      <c r="O68" s="4"/>
      <c r="P68" s="8">
        <f t="shared" si="19"/>
        <v>4.1340000000000003</v>
      </c>
      <c r="Q68" s="29">
        <f t="shared" si="20"/>
        <v>85.334790112729038</v>
      </c>
      <c r="S68" s="17">
        <f t="shared" si="21"/>
        <v>0.56104402865442082</v>
      </c>
    </row>
    <row r="69" spans="4:19" ht="15" x14ac:dyDescent="0.2">
      <c r="D69" s="15"/>
      <c r="E69" s="141">
        <v>6.9656814510030003</v>
      </c>
      <c r="F69" s="132">
        <v>3.76</v>
      </c>
      <c r="G69" s="131">
        <v>7.46E-2</v>
      </c>
      <c r="H69" s="134">
        <f t="shared" si="13"/>
        <v>8.355555555555555E-2</v>
      </c>
      <c r="I69" s="128">
        <f t="shared" si="14"/>
        <v>2.6642857142857145E-3</v>
      </c>
      <c r="J69" s="132">
        <f t="shared" si="15"/>
        <v>14.2142836674374</v>
      </c>
      <c r="K69" s="135">
        <f t="shared" si="16"/>
        <v>0.56281415139664703</v>
      </c>
      <c r="L69" s="136">
        <f t="shared" si="17"/>
        <v>0.49004801184320235</v>
      </c>
      <c r="M69" s="137">
        <f t="shared" si="18"/>
        <v>0.87071018137537504</v>
      </c>
      <c r="N69" s="4"/>
      <c r="O69" s="4"/>
      <c r="P69" s="8">
        <f t="shared" si="19"/>
        <v>4.1239999999999997</v>
      </c>
      <c r="Q69" s="29">
        <f t="shared" si="20"/>
        <v>85.20703119680806</v>
      </c>
      <c r="S69" s="17">
        <f t="shared" si="21"/>
        <v>0.56281415139664703</v>
      </c>
    </row>
    <row r="70" spans="4:19" ht="15" x14ac:dyDescent="0.2">
      <c r="D70" s="15"/>
      <c r="E70" s="141">
        <v>7.0666333560899997</v>
      </c>
      <c r="F70" s="126">
        <v>3.85</v>
      </c>
      <c r="G70" s="131">
        <v>7.46E-2</v>
      </c>
      <c r="H70" s="134">
        <f t="shared" si="13"/>
        <v>8.5555555555555551E-2</v>
      </c>
      <c r="I70" s="128">
        <f t="shared" si="14"/>
        <v>2.6642857142857145E-3</v>
      </c>
      <c r="J70" s="132">
        <f t="shared" si="15"/>
        <v>14.173928714221434</v>
      </c>
      <c r="K70" s="135">
        <f t="shared" si="16"/>
        <v>0.56441655389258361</v>
      </c>
      <c r="L70" s="136">
        <f t="shared" si="17"/>
        <v>0.49856560580833753</v>
      </c>
      <c r="M70" s="137">
        <f t="shared" si="18"/>
        <v>0.88332916951124996</v>
      </c>
      <c r="N70" s="4"/>
      <c r="O70" s="4"/>
      <c r="P70" s="8">
        <f t="shared" si="19"/>
        <v>4.1150000000000002</v>
      </c>
      <c r="Q70" s="29">
        <f t="shared" si="20"/>
        <v>85.092027763971871</v>
      </c>
      <c r="S70" s="17">
        <f t="shared" si="21"/>
        <v>0.56441655389258361</v>
      </c>
    </row>
    <row r="71" spans="4:19" ht="15" x14ac:dyDescent="0.2">
      <c r="D71" s="15"/>
      <c r="E71" s="141">
        <v>7.0941656938409992</v>
      </c>
      <c r="F71" s="138">
        <v>3.96</v>
      </c>
      <c r="G71" s="131">
        <v>7.5499999999999998E-2</v>
      </c>
      <c r="H71" s="134">
        <f t="shared" si="13"/>
        <v>8.8000000000000009E-2</v>
      </c>
      <c r="I71" s="128">
        <f t="shared" si="14"/>
        <v>2.6964285714285714E-3</v>
      </c>
      <c r="J71" s="132">
        <f t="shared" si="15"/>
        <v>14.124615455858097</v>
      </c>
      <c r="K71" s="135">
        <f t="shared" si="16"/>
        <v>0.56638710094454636</v>
      </c>
      <c r="L71" s="136">
        <f t="shared" si="17"/>
        <v>0.50225549261935754</v>
      </c>
      <c r="M71" s="137">
        <f t="shared" si="18"/>
        <v>0.88677071173012501</v>
      </c>
      <c r="N71" s="4"/>
      <c r="O71" s="4"/>
      <c r="P71" s="8">
        <f t="shared" si="19"/>
        <v>4.1040000000000001</v>
      </c>
      <c r="Q71" s="29">
        <f t="shared" si="20"/>
        <v>84.951441041910329</v>
      </c>
      <c r="S71" s="17">
        <f t="shared" si="21"/>
        <v>0.56638710094454636</v>
      </c>
    </row>
    <row r="72" spans="4:19" ht="15" x14ac:dyDescent="0.2">
      <c r="D72" s="15"/>
      <c r="E72" s="142">
        <v>7.0207461265050002</v>
      </c>
      <c r="F72" s="132">
        <v>4.0599999999999996</v>
      </c>
      <c r="G72" s="133">
        <v>7.6899999999999996E-2</v>
      </c>
      <c r="H72" s="134">
        <f t="shared" si="13"/>
        <v>9.0222222222222218E-2</v>
      </c>
      <c r="I72" s="128">
        <f t="shared" si="14"/>
        <v>2.7464285714285715E-3</v>
      </c>
      <c r="J72" s="132">
        <f t="shared" si="15"/>
        <v>14.079794489112652</v>
      </c>
      <c r="K72" s="135">
        <f t="shared" si="16"/>
        <v>0.56819011145269793</v>
      </c>
      <c r="L72" s="136">
        <f t="shared" si="17"/>
        <v>0.49863981551249664</v>
      </c>
      <c r="M72" s="137">
        <f t="shared" si="18"/>
        <v>0.87759326581312502</v>
      </c>
      <c r="N72" s="4"/>
      <c r="O72" s="4"/>
      <c r="P72" s="8">
        <f t="shared" si="19"/>
        <v>4.0940000000000003</v>
      </c>
      <c r="Q72" s="29">
        <f t="shared" si="20"/>
        <v>84.823608503114968</v>
      </c>
      <c r="S72" s="17">
        <f t="shared" si="21"/>
        <v>0.56819011145269793</v>
      </c>
    </row>
    <row r="73" spans="4:19" ht="15" x14ac:dyDescent="0.2">
      <c r="D73" s="15"/>
      <c r="E73" s="142">
        <v>7.0941656938409992</v>
      </c>
      <c r="F73" s="132">
        <v>4.16</v>
      </c>
      <c r="G73" s="133">
        <v>7.6899999999999996E-2</v>
      </c>
      <c r="H73" s="134">
        <f t="shared" si="13"/>
        <v>9.2444444444444454E-2</v>
      </c>
      <c r="I73" s="128">
        <f t="shared" si="14"/>
        <v>2.7464285714285715E-3</v>
      </c>
      <c r="J73" s="132">
        <f t="shared" si="15"/>
        <v>14.034982581547178</v>
      </c>
      <c r="K73" s="135">
        <f t="shared" si="16"/>
        <v>0.57000426993890163</v>
      </c>
      <c r="L73" s="136">
        <f t="shared" si="17"/>
        <v>0.50546309214293006</v>
      </c>
      <c r="M73" s="137">
        <f t="shared" si="18"/>
        <v>0.88677071173012489</v>
      </c>
      <c r="N73" s="4"/>
      <c r="O73" s="4"/>
      <c r="P73" s="8">
        <f t="shared" si="19"/>
        <v>4.0839999999999996</v>
      </c>
      <c r="Q73" s="29">
        <f t="shared" si="20"/>
        <v>84.69575012165825</v>
      </c>
      <c r="S73" s="17">
        <f t="shared" si="21"/>
        <v>0.57000426993890163</v>
      </c>
    </row>
    <row r="74" spans="4:19" ht="15" x14ac:dyDescent="0.2">
      <c r="D74" s="15"/>
      <c r="E74" s="142">
        <v>7.0758108020069992</v>
      </c>
      <c r="F74" s="132">
        <v>4.26</v>
      </c>
      <c r="G74" s="133">
        <v>7.6899999999999996E-2</v>
      </c>
      <c r="H74" s="134">
        <f t="shared" si="13"/>
        <v>9.4666666666666663E-2</v>
      </c>
      <c r="I74" s="128">
        <f t="shared" si="14"/>
        <v>2.7464285714285715E-3</v>
      </c>
      <c r="J74" s="132">
        <f t="shared" si="15"/>
        <v>13.990179958194203</v>
      </c>
      <c r="K74" s="135">
        <f t="shared" si="16"/>
        <v>0.57182967080522162</v>
      </c>
      <c r="L74" s="136">
        <f t="shared" si="17"/>
        <v>0.50576982019896166</v>
      </c>
      <c r="M74" s="137">
        <f t="shared" si="18"/>
        <v>0.88447635025087479</v>
      </c>
      <c r="N74" s="4"/>
      <c r="O74" s="4"/>
      <c r="P74" s="8">
        <f t="shared" si="19"/>
        <v>4.0739999999999998</v>
      </c>
      <c r="Q74" s="29">
        <f t="shared" si="20"/>
        <v>84.567865244757797</v>
      </c>
      <c r="S74" s="17">
        <f t="shared" si="21"/>
        <v>0.57182967080522162</v>
      </c>
    </row>
    <row r="75" spans="4:19" ht="15" x14ac:dyDescent="0.2">
      <c r="D75" s="15"/>
      <c r="E75" s="142">
        <v>7.1308754775090009</v>
      </c>
      <c r="F75" s="132">
        <v>4.3600000000000003</v>
      </c>
      <c r="G75" s="133">
        <v>7.6899999999999996E-2</v>
      </c>
      <c r="H75" s="134">
        <f t="shared" si="13"/>
        <v>9.6888888888888899E-2</v>
      </c>
      <c r="I75" s="128">
        <f t="shared" si="14"/>
        <v>2.7464285714285715E-3</v>
      </c>
      <c r="J75" s="132">
        <f t="shared" si="15"/>
        <v>13.945386844226192</v>
      </c>
      <c r="K75" s="135">
        <f t="shared" si="16"/>
        <v>0.57366640949886882</v>
      </c>
      <c r="L75" s="136">
        <f t="shared" si="17"/>
        <v>0.51134296647076494</v>
      </c>
      <c r="M75" s="137">
        <f t="shared" si="18"/>
        <v>0.891359434688625</v>
      </c>
      <c r="N75" s="4"/>
      <c r="O75" s="4"/>
      <c r="P75" s="8">
        <f t="shared" si="19"/>
        <v>4.0640000000000001</v>
      </c>
      <c r="Q75" s="29">
        <f t="shared" si="20"/>
        <v>84.439953218426439</v>
      </c>
      <c r="S75" s="17">
        <f t="shared" si="21"/>
        <v>0.57366640949886882</v>
      </c>
    </row>
    <row r="76" spans="4:19" ht="15" x14ac:dyDescent="0.2">
      <c r="D76" s="15"/>
      <c r="E76" s="142">
        <v>7.2134724907619994</v>
      </c>
      <c r="F76" s="132">
        <v>4.46</v>
      </c>
      <c r="G76" s="133">
        <v>7.6899999999999996E-2</v>
      </c>
      <c r="H76" s="134">
        <f t="shared" si="13"/>
        <v>9.9111111111111108E-2</v>
      </c>
      <c r="I76" s="128">
        <f t="shared" si="14"/>
        <v>2.7464285714285715E-3</v>
      </c>
      <c r="J76" s="132">
        <f t="shared" si="15"/>
        <v>13.90060346495904</v>
      </c>
      <c r="K76" s="135">
        <f t="shared" si="16"/>
        <v>0.57551458252633303</v>
      </c>
      <c r="L76" s="136">
        <f t="shared" si="17"/>
        <v>0.5189323261357599</v>
      </c>
      <c r="M76" s="137">
        <f t="shared" si="18"/>
        <v>0.90168406134524981</v>
      </c>
      <c r="N76" s="4"/>
      <c r="O76" s="4"/>
      <c r="P76" s="8">
        <f t="shared" si="19"/>
        <v>4.0540000000000003</v>
      </c>
      <c r="Q76" s="29">
        <f t="shared" si="20"/>
        <v>84.312013387441041</v>
      </c>
      <c r="S76" s="17">
        <f t="shared" si="21"/>
        <v>0.57551458252633303</v>
      </c>
    </row>
    <row r="77" spans="4:19" ht="15" x14ac:dyDescent="0.2">
      <c r="D77" s="15"/>
      <c r="E77" s="160">
        <v>7.2318273825959993</v>
      </c>
      <c r="F77" s="161">
        <v>4.5599999999999996</v>
      </c>
      <c r="G77" s="162">
        <v>7.6899999999999996E-2</v>
      </c>
      <c r="H77" s="134">
        <f t="shared" si="13"/>
        <v>0.10133333333333333</v>
      </c>
      <c r="I77" s="128">
        <f t="shared" si="14"/>
        <v>2.7464285714285715E-3</v>
      </c>
      <c r="J77" s="132">
        <f t="shared" si="15"/>
        <v>13.85583004585561</v>
      </c>
      <c r="K77" s="135">
        <f t="shared" si="16"/>
        <v>0.577374287467741</v>
      </c>
      <c r="L77" s="136">
        <f t="shared" si="17"/>
        <v>0.52193389776450794</v>
      </c>
      <c r="M77" s="137">
        <f t="shared" si="18"/>
        <v>0.90397842282449992</v>
      </c>
      <c r="N77" s="4"/>
      <c r="O77" s="4"/>
      <c r="P77" s="8">
        <f t="shared" si="19"/>
        <v>4.0440000000000005</v>
      </c>
      <c r="Q77" s="29">
        <f t="shared" si="20"/>
        <v>84.184045095311291</v>
      </c>
      <c r="S77" s="17">
        <f t="shared" si="21"/>
        <v>0.577374287467741</v>
      </c>
    </row>
    <row r="78" spans="4:19" ht="15" x14ac:dyDescent="0.2">
      <c r="D78" s="76"/>
      <c r="E78" s="160">
        <v>7.2410048285130006</v>
      </c>
      <c r="F78" s="161">
        <v>4.67</v>
      </c>
      <c r="G78" s="162">
        <v>7.6999999999999999E-2</v>
      </c>
      <c r="H78" s="134">
        <f t="shared" si="13"/>
        <v>0.10377777777777777</v>
      </c>
      <c r="I78" s="128">
        <f t="shared" si="14"/>
        <v>2.7500000000000003E-3</v>
      </c>
      <c r="J78" s="132">
        <f t="shared" si="15"/>
        <v>13.80659105810507</v>
      </c>
      <c r="K78" s="135">
        <f t="shared" si="16"/>
        <v>0.57943340005740607</v>
      </c>
      <c r="L78" s="136">
        <f t="shared" si="17"/>
        <v>0.52446000595217279</v>
      </c>
      <c r="M78" s="137">
        <f t="shared" si="18"/>
        <v>0.90512560356412508</v>
      </c>
      <c r="N78" s="4"/>
      <c r="O78" s="4"/>
      <c r="P78" s="8">
        <f t="shared" si="19"/>
        <v>4.0330000000000004</v>
      </c>
      <c r="Q78" s="29">
        <f t="shared" si="20"/>
        <v>84.043246316236235</v>
      </c>
      <c r="S78" s="17">
        <f t="shared" si="21"/>
        <v>0.57943340005740607</v>
      </c>
    </row>
    <row r="79" spans="4:19" ht="15" x14ac:dyDescent="0.2">
      <c r="D79" s="103"/>
      <c r="E79" s="160">
        <v>7.167585261176999</v>
      </c>
      <c r="F79" s="161">
        <v>4.7699999999999996</v>
      </c>
      <c r="G79" s="162">
        <v>7.7499999999999999E-2</v>
      </c>
      <c r="H79" s="134">
        <f t="shared" si="13"/>
        <v>0.106</v>
      </c>
      <c r="I79" s="128">
        <f t="shared" si="14"/>
        <v>2.7678571428571431E-3</v>
      </c>
      <c r="J79" s="132">
        <f t="shared" si="15"/>
        <v>13.761839289900937</v>
      </c>
      <c r="K79" s="135">
        <f t="shared" si="16"/>
        <v>0.5813176445005257</v>
      </c>
      <c r="L79" s="136">
        <f t="shared" si="17"/>
        <v>0.5208304725980123</v>
      </c>
      <c r="M79" s="137">
        <f t="shared" si="18"/>
        <v>0.89594815764712488</v>
      </c>
      <c r="N79" s="4"/>
      <c r="O79" s="4"/>
      <c r="P79" s="8">
        <f t="shared" si="19"/>
        <v>4.0229999999999997</v>
      </c>
      <c r="Q79" s="29">
        <f t="shared" si="20"/>
        <v>83.915216113011766</v>
      </c>
      <c r="S79" s="17">
        <f t="shared" si="21"/>
        <v>0.5813176445005257</v>
      </c>
    </row>
    <row r="80" spans="4:19" ht="15" x14ac:dyDescent="0.2">
      <c r="D80" s="103"/>
      <c r="E80" s="160">
        <v>7.2410048285130006</v>
      </c>
      <c r="F80" s="161">
        <v>4.87</v>
      </c>
      <c r="G80" s="162">
        <v>7.7499999999999999E-2</v>
      </c>
      <c r="H80" s="134">
        <f t="shared" si="13"/>
        <v>0.10822222222222222</v>
      </c>
      <c r="I80" s="128">
        <f t="shared" si="14"/>
        <v>2.7678571428571431E-3</v>
      </c>
      <c r="J80" s="132">
        <f t="shared" si="15"/>
        <v>13.717098181767645</v>
      </c>
      <c r="K80" s="135">
        <f t="shared" si="16"/>
        <v>0.5832137303379048</v>
      </c>
      <c r="L80" s="136">
        <f t="shared" si="17"/>
        <v>0.52788167967898103</v>
      </c>
      <c r="M80" s="137">
        <f t="shared" si="18"/>
        <v>0.90512560356412519</v>
      </c>
      <c r="N80" s="4"/>
      <c r="O80" s="4"/>
      <c r="P80" s="8">
        <f t="shared" si="19"/>
        <v>4.0129999999999999</v>
      </c>
      <c r="Q80" s="29">
        <f t="shared" si="20"/>
        <v>83.787155405129397</v>
      </c>
      <c r="S80" s="17">
        <f t="shared" si="21"/>
        <v>0.5832137303379048</v>
      </c>
    </row>
    <row r="81" spans="4:19" ht="15" x14ac:dyDescent="0.2">
      <c r="D81" s="103"/>
      <c r="E81" s="160">
        <v>7.2777146121809988</v>
      </c>
      <c r="F81" s="161">
        <v>4.96</v>
      </c>
      <c r="G81" s="162">
        <v>7.7499999999999999E-2</v>
      </c>
      <c r="H81" s="134">
        <f t="shared" si="13"/>
        <v>0.11022222222222222</v>
      </c>
      <c r="I81" s="128">
        <f t="shared" si="14"/>
        <v>2.7678571428571431E-3</v>
      </c>
      <c r="J81" s="132">
        <f t="shared" si="15"/>
        <v>13.676840485678589</v>
      </c>
      <c r="K81" s="135">
        <f t="shared" si="16"/>
        <v>0.58493041637628429</v>
      </c>
      <c r="L81" s="136">
        <f t="shared" si="17"/>
        <v>0.53211957979635005</v>
      </c>
      <c r="M81" s="137">
        <f t="shared" si="18"/>
        <v>0.90971432652262496</v>
      </c>
      <c r="N81" s="4"/>
      <c r="O81" s="4"/>
      <c r="P81" s="8">
        <f t="shared" si="19"/>
        <v>4.0039999999999996</v>
      </c>
      <c r="Q81" s="29">
        <f t="shared" si="20"/>
        <v>83.671874139425668</v>
      </c>
      <c r="S81" s="17">
        <f t="shared" si="21"/>
        <v>0.58493041637628429</v>
      </c>
    </row>
    <row r="82" spans="4:19" ht="15" x14ac:dyDescent="0.2">
      <c r="D82" s="103"/>
      <c r="E82" s="160">
        <v>7.167585261176999</v>
      </c>
      <c r="F82" s="161">
        <v>5.05</v>
      </c>
      <c r="G82" s="162">
        <v>7.7499999999999999E-2</v>
      </c>
      <c r="H82" s="134">
        <f t="shared" si="13"/>
        <v>0.11222222222222222</v>
      </c>
      <c r="I82" s="128">
        <f t="shared" si="14"/>
        <v>2.7678571428571431E-3</v>
      </c>
      <c r="J82" s="132">
        <f t="shared" si="15"/>
        <v>13.636591772330812</v>
      </c>
      <c r="K82" s="135">
        <f t="shared" si="16"/>
        <v>0.58665685191459049</v>
      </c>
      <c r="L82" s="136">
        <f t="shared" si="17"/>
        <v>0.5256141256439395</v>
      </c>
      <c r="M82" s="137">
        <f t="shared" si="18"/>
        <v>0.89594815764712488</v>
      </c>
      <c r="N82" s="4"/>
      <c r="O82" s="4"/>
      <c r="P82" s="8">
        <f t="shared" si="19"/>
        <v>3.9950000000000001</v>
      </c>
      <c r="Q82" s="29">
        <f t="shared" si="20"/>
        <v>83.556567145135503</v>
      </c>
      <c r="S82" s="17">
        <f t="shared" si="21"/>
        <v>0.58665685191459049</v>
      </c>
    </row>
    <row r="83" spans="4:19" ht="15" x14ac:dyDescent="0.2">
      <c r="D83" s="103"/>
      <c r="E83" s="160">
        <v>7.1859401530109999</v>
      </c>
      <c r="F83" s="161">
        <v>5.15</v>
      </c>
      <c r="G83" s="162">
        <v>7.7499999999999999E-2</v>
      </c>
      <c r="H83" s="134">
        <f t="shared" si="13"/>
        <v>0.11444444444444445</v>
      </c>
      <c r="I83" s="128">
        <f t="shared" si="14"/>
        <v>2.7678571428571431E-3</v>
      </c>
      <c r="J83" s="132">
        <f t="shared" si="15"/>
        <v>13.59188171579066</v>
      </c>
      <c r="K83" s="135">
        <f t="shared" si="16"/>
        <v>0.58858664070816835</v>
      </c>
      <c r="L83" s="136">
        <f t="shared" si="17"/>
        <v>0.52869354687383574</v>
      </c>
      <c r="M83" s="137">
        <f t="shared" si="18"/>
        <v>0.89824251912637498</v>
      </c>
      <c r="N83" s="4"/>
      <c r="O83" s="4"/>
      <c r="P83" s="8">
        <f t="shared" si="19"/>
        <v>3.9849999999999999</v>
      </c>
      <c r="Q83" s="29">
        <f t="shared" si="20"/>
        <v>83.428417497701219</v>
      </c>
      <c r="S83" s="17">
        <f t="shared" si="21"/>
        <v>0.58858664070816835</v>
      </c>
    </row>
    <row r="84" spans="4:19" ht="15" x14ac:dyDescent="0.2">
      <c r="D84" s="103"/>
      <c r="E84" s="160">
        <v>7.2685371662640001</v>
      </c>
      <c r="F84" s="161">
        <v>5.25</v>
      </c>
      <c r="G84" s="162">
        <v>7.8200000000000006E-2</v>
      </c>
      <c r="H84" s="134">
        <f t="shared" si="13"/>
        <v>0.11666666666666667</v>
      </c>
      <c r="I84" s="128">
        <f t="shared" si="14"/>
        <v>2.7928571428571434E-3</v>
      </c>
      <c r="J84" s="132">
        <f t="shared" si="15"/>
        <v>13.547183179400879</v>
      </c>
      <c r="K84" s="135">
        <f t="shared" si="16"/>
        <v>0.59052866518881741</v>
      </c>
      <c r="L84" s="136">
        <f t="shared" si="17"/>
        <v>0.53653494383364864</v>
      </c>
      <c r="M84" s="137">
        <f t="shared" si="18"/>
        <v>0.90856714578299991</v>
      </c>
      <c r="N84" s="4"/>
      <c r="O84" s="4"/>
      <c r="P84" s="8">
        <f t="shared" si="19"/>
        <v>3.9750000000000001</v>
      </c>
      <c r="Q84" s="29">
        <f t="shared" si="20"/>
        <v>83.300234822239815</v>
      </c>
      <c r="S84" s="17">
        <f t="shared" si="21"/>
        <v>0.59052866518881741</v>
      </c>
    </row>
    <row r="85" spans="4:19" ht="15" x14ac:dyDescent="0.2">
      <c r="D85" s="15"/>
      <c r="E85" s="160">
        <v>7.2134724907619994</v>
      </c>
      <c r="F85" s="161">
        <v>5.35</v>
      </c>
      <c r="G85" s="162">
        <v>7.8600000000000003E-2</v>
      </c>
      <c r="H85" s="134">
        <f t="shared" si="13"/>
        <v>0.11888888888888888</v>
      </c>
      <c r="I85" s="128">
        <f t="shared" si="14"/>
        <v>2.8071428571428574E-3</v>
      </c>
      <c r="J85" s="132">
        <f t="shared" si="15"/>
        <v>13.502496389910648</v>
      </c>
      <c r="K85" s="135">
        <f t="shared" si="16"/>
        <v>0.59248303195087459</v>
      </c>
      <c r="L85" s="136">
        <f t="shared" si="17"/>
        <v>0.53423250652761212</v>
      </c>
      <c r="M85" s="137">
        <f t="shared" si="18"/>
        <v>0.90168406134525003</v>
      </c>
      <c r="N85" s="4"/>
      <c r="O85" s="4"/>
      <c r="P85" s="8">
        <f t="shared" si="19"/>
        <v>3.9649999999999999</v>
      </c>
      <c r="Q85" s="29">
        <f t="shared" si="20"/>
        <v>83.172018451130981</v>
      </c>
      <c r="S85" s="17">
        <f t="shared" si="21"/>
        <v>0.59248303195087459</v>
      </c>
    </row>
    <row r="86" spans="4:19" ht="15" x14ac:dyDescent="0.2">
      <c r="D86" s="15"/>
      <c r="E86" s="160">
        <v>7.2593597203469988</v>
      </c>
      <c r="F86" s="161">
        <v>5.45</v>
      </c>
      <c r="G86" s="162">
        <v>7.8600000000000003E-2</v>
      </c>
      <c r="H86" s="134">
        <f t="shared" si="13"/>
        <v>0.12111111111111111</v>
      </c>
      <c r="I86" s="128">
        <f t="shared" si="14"/>
        <v>2.8071428571428574E-3</v>
      </c>
      <c r="J86" s="132">
        <f t="shared" si="15"/>
        <v>13.457821574248003</v>
      </c>
      <c r="K86" s="135">
        <f t="shared" si="16"/>
        <v>0.59444984880080964</v>
      </c>
      <c r="L86" s="136">
        <f t="shared" si="17"/>
        <v>0.53941566101887017</v>
      </c>
      <c r="M86" s="137">
        <f t="shared" si="18"/>
        <v>0.90741996504337485</v>
      </c>
      <c r="N86" s="4"/>
      <c r="O86" s="4"/>
      <c r="P86" s="8">
        <f t="shared" si="19"/>
        <v>3.9550000000000001</v>
      </c>
      <c r="Q86" s="29">
        <f t="shared" si="20"/>
        <v>83.043767715201199</v>
      </c>
      <c r="S86" s="17">
        <f t="shared" si="21"/>
        <v>0.59444984880080964</v>
      </c>
    </row>
    <row r="87" spans="4:19" ht="15" x14ac:dyDescent="0.2">
      <c r="D87" s="15"/>
      <c r="E87" s="160">
        <v>7.2318273825959993</v>
      </c>
      <c r="F87" s="161">
        <v>5.5499999999999989</v>
      </c>
      <c r="G87" s="162">
        <v>7.8600000000000003E-2</v>
      </c>
      <c r="H87" s="134">
        <f t="shared" si="13"/>
        <v>0.12333333333333332</v>
      </c>
      <c r="I87" s="128">
        <f t="shared" si="14"/>
        <v>2.8071428571428574E-3</v>
      </c>
      <c r="J87" s="132">
        <f t="shared" si="15"/>
        <v>13.413158959523502</v>
      </c>
      <c r="K87" s="135">
        <f t="shared" si="16"/>
        <v>0.59642922477407201</v>
      </c>
      <c r="L87" s="136">
        <f t="shared" si="17"/>
        <v>0.53915914993770475</v>
      </c>
      <c r="M87" s="137">
        <f t="shared" si="18"/>
        <v>0.90397842282449992</v>
      </c>
      <c r="N87" s="4"/>
      <c r="O87" s="4"/>
      <c r="P87" s="8">
        <f t="shared" si="19"/>
        <v>3.9450000000000003</v>
      </c>
      <c r="Q87" s="29">
        <f t="shared" si="20"/>
        <v>82.915481943690736</v>
      </c>
      <c r="S87" s="17">
        <f t="shared" si="21"/>
        <v>0.59642922477407201</v>
      </c>
    </row>
    <row r="88" spans="4:19" ht="15" x14ac:dyDescent="0.2">
      <c r="D88" s="15"/>
      <c r="E88" s="160">
        <v>7.2410048285130006</v>
      </c>
      <c r="F88" s="161">
        <v>5.64</v>
      </c>
      <c r="G88" s="162">
        <v>7.8600000000000003E-2</v>
      </c>
      <c r="H88" s="134">
        <f t="shared" si="13"/>
        <v>0.12533333333333332</v>
      </c>
      <c r="I88" s="128">
        <f t="shared" si="14"/>
        <v>2.8071428571428574E-3</v>
      </c>
      <c r="J88" s="132">
        <f t="shared" si="15"/>
        <v>13.372973225930405</v>
      </c>
      <c r="K88" s="135">
        <f t="shared" si="16"/>
        <v>0.59822149232213184</v>
      </c>
      <c r="L88" s="136">
        <f t="shared" si="17"/>
        <v>0.54146558930310118</v>
      </c>
      <c r="M88" s="137">
        <f t="shared" si="18"/>
        <v>0.90512560356412508</v>
      </c>
      <c r="N88" s="4"/>
      <c r="O88" s="4"/>
      <c r="P88" s="8">
        <f t="shared" si="19"/>
        <v>3.9359999999999999</v>
      </c>
      <c r="Q88" s="29">
        <f t="shared" si="20"/>
        <v>82.799994238222325</v>
      </c>
      <c r="S88" s="17">
        <f t="shared" si="21"/>
        <v>0.59822149232213184</v>
      </c>
    </row>
    <row r="89" spans="4:19" ht="15" x14ac:dyDescent="0.2">
      <c r="D89" s="15"/>
      <c r="E89" s="160">
        <v>7.2777146121809988</v>
      </c>
      <c r="F89" s="161">
        <v>5.75</v>
      </c>
      <c r="G89" s="162">
        <v>7.8600000000000003E-2</v>
      </c>
      <c r="H89" s="134">
        <f t="shared" si="13"/>
        <v>0.12777777777777777</v>
      </c>
      <c r="I89" s="128">
        <f t="shared" si="14"/>
        <v>2.8071428571428574E-3</v>
      </c>
      <c r="J89" s="132">
        <f t="shared" si="15"/>
        <v>13.323871242265719</v>
      </c>
      <c r="K89" s="135">
        <f t="shared" si="16"/>
        <v>0.60042609648032019</v>
      </c>
      <c r="L89" s="136">
        <f t="shared" si="17"/>
        <v>0.54621622198620301</v>
      </c>
      <c r="M89" s="137">
        <f t="shared" si="18"/>
        <v>0.90971432652262474</v>
      </c>
      <c r="N89" s="4"/>
      <c r="O89" s="4"/>
      <c r="P89" s="8">
        <f t="shared" si="19"/>
        <v>3.9249999999999998</v>
      </c>
      <c r="Q89" s="29">
        <f t="shared" si="20"/>
        <v>82.658802602757419</v>
      </c>
      <c r="S89" s="17">
        <f t="shared" si="21"/>
        <v>0.60042609648032019</v>
      </c>
    </row>
    <row r="90" spans="4:19" ht="15" x14ac:dyDescent="0.2">
      <c r="D90" s="15"/>
      <c r="E90" s="160">
        <v>7.2960695040150005</v>
      </c>
      <c r="F90" s="161">
        <v>5.85</v>
      </c>
      <c r="G90" s="162">
        <v>7.8600000000000003E-2</v>
      </c>
      <c r="H90" s="134">
        <f t="shared" si="13"/>
        <v>0.13</v>
      </c>
      <c r="I90" s="128">
        <f t="shared" si="14"/>
        <v>2.8071428571428574E-3</v>
      </c>
      <c r="J90" s="132">
        <f t="shared" si="15"/>
        <v>13.279246594899163</v>
      </c>
      <c r="K90" s="135">
        <f t="shared" si="16"/>
        <v>0.60244381658466739</v>
      </c>
      <c r="L90" s="136">
        <f t="shared" si="17"/>
        <v>0.54943399475822474</v>
      </c>
      <c r="M90" s="137">
        <f t="shared" si="18"/>
        <v>0.91200868800187507</v>
      </c>
      <c r="N90" s="4"/>
      <c r="O90" s="4"/>
      <c r="P90" s="8">
        <f t="shared" si="19"/>
        <v>3.915</v>
      </c>
      <c r="Q90" s="29">
        <f t="shared" si="20"/>
        <v>82.530407683583064</v>
      </c>
      <c r="S90" s="17">
        <f t="shared" si="21"/>
        <v>0.60244381658466739</v>
      </c>
    </row>
    <row r="91" spans="4:19" ht="15" x14ac:dyDescent="0.2">
      <c r="E91" s="160">
        <v>7.4337311927699998</v>
      </c>
      <c r="F91" s="161">
        <v>5.9499999999999993</v>
      </c>
      <c r="G91" s="162">
        <v>7.8600000000000003E-2</v>
      </c>
      <c r="H91" s="134">
        <f t="shared" si="13"/>
        <v>0.13222222222222221</v>
      </c>
      <c r="I91" s="128">
        <f t="shared" si="14"/>
        <v>2.8071428571428574E-3</v>
      </c>
      <c r="J91" s="132">
        <f t="shared" si="15"/>
        <v>13.234635058811616</v>
      </c>
      <c r="K91" s="135">
        <f t="shared" si="16"/>
        <v>0.60447454459075567</v>
      </c>
      <c r="L91" s="136">
        <f t="shared" si="17"/>
        <v>0.56168765966996759</v>
      </c>
      <c r="M91" s="137">
        <f t="shared" si="18"/>
        <v>0.92921639909624998</v>
      </c>
      <c r="N91" s="4"/>
      <c r="O91" s="4"/>
      <c r="P91" s="8">
        <f t="shared" si="19"/>
        <v>3.9050000000000002</v>
      </c>
      <c r="Q91" s="29">
        <f t="shared" si="20"/>
        <v>82.401975029257372</v>
      </c>
      <c r="S91" s="17">
        <f t="shared" si="21"/>
        <v>0.60447454459075567</v>
      </c>
    </row>
    <row r="92" spans="4:19" ht="15" x14ac:dyDescent="0.2">
      <c r="E92" s="160">
        <v>7.2593597203469988</v>
      </c>
      <c r="F92" s="161">
        <v>6.05</v>
      </c>
      <c r="G92" s="162">
        <v>7.9300000000000009E-2</v>
      </c>
      <c r="H92" s="134">
        <f t="shared" si="13"/>
        <v>0.13444444444444445</v>
      </c>
      <c r="I92" s="128">
        <f t="shared" si="14"/>
        <v>2.8321428571428577E-3</v>
      </c>
      <c r="J92" s="132">
        <f t="shared" si="15"/>
        <v>13.190036862081437</v>
      </c>
      <c r="K92" s="135">
        <f t="shared" si="16"/>
        <v>0.60651839594158419</v>
      </c>
      <c r="L92" s="136">
        <f t="shared" si="17"/>
        <v>0.55036690164347613</v>
      </c>
      <c r="M92" s="137">
        <f t="shared" si="18"/>
        <v>0.90741996504337485</v>
      </c>
      <c r="N92" s="4"/>
      <c r="O92" s="4"/>
      <c r="P92" s="8">
        <f t="shared" si="19"/>
        <v>3.895</v>
      </c>
      <c r="Q92" s="29">
        <f t="shared" si="20"/>
        <v>82.273503960585671</v>
      </c>
      <c r="S92" s="17">
        <f t="shared" si="21"/>
        <v>0.60651839594158419</v>
      </c>
    </row>
    <row r="93" spans="4:19" ht="15" x14ac:dyDescent="0.2">
      <c r="E93" s="160">
        <v>7.3052469499320001</v>
      </c>
      <c r="F93" s="161">
        <v>6.15</v>
      </c>
      <c r="G93" s="162">
        <v>7.9300000000000009E-2</v>
      </c>
      <c r="H93" s="134">
        <f t="shared" si="13"/>
        <v>0.13666666666666666</v>
      </c>
      <c r="I93" s="128">
        <f t="shared" si="14"/>
        <v>2.8321428571428577E-3</v>
      </c>
      <c r="J93" s="132">
        <f t="shared" si="15"/>
        <v>13.145452232991728</v>
      </c>
      <c r="K93" s="135">
        <f t="shared" si="16"/>
        <v>0.60857548741625211</v>
      </c>
      <c r="L93" s="136">
        <f t="shared" si="17"/>
        <v>0.55572427790636947</v>
      </c>
      <c r="M93" s="137">
        <f t="shared" si="18"/>
        <v>0.9131558687414999</v>
      </c>
      <c r="N93" s="4"/>
      <c r="O93" s="4"/>
      <c r="P93" s="8">
        <f t="shared" si="19"/>
        <v>3.8849999999999998</v>
      </c>
      <c r="Q93" s="29">
        <f t="shared" si="20"/>
        <v>82.144993796584018</v>
      </c>
      <c r="S93" s="17">
        <f t="shared" si="21"/>
        <v>0.60857548741625211</v>
      </c>
    </row>
    <row r="94" spans="4:19" ht="15" x14ac:dyDescent="0.2">
      <c r="E94" s="160">
        <v>7.2868920580980001</v>
      </c>
      <c r="F94" s="161">
        <v>6.24</v>
      </c>
      <c r="G94" s="162">
        <v>7.9300000000000009E-2</v>
      </c>
      <c r="H94" s="134">
        <f t="shared" si="13"/>
        <v>0.13866666666666666</v>
      </c>
      <c r="I94" s="128">
        <f t="shared" si="14"/>
        <v>2.8321428571428577E-3</v>
      </c>
      <c r="J94" s="132">
        <f t="shared" si="15"/>
        <v>13.105337855987493</v>
      </c>
      <c r="K94" s="135">
        <f t="shared" si="16"/>
        <v>0.6104382876588722</v>
      </c>
      <c r="L94" s="136">
        <f t="shared" si="17"/>
        <v>0.55602473878754721</v>
      </c>
      <c r="M94" s="137">
        <f t="shared" si="18"/>
        <v>0.9108615072622499</v>
      </c>
      <c r="N94" s="4"/>
      <c r="O94" s="4"/>
      <c r="P94" s="8">
        <f t="shared" si="19"/>
        <v>3.8759999999999999</v>
      </c>
      <c r="Q94" s="29">
        <f t="shared" si="20"/>
        <v>82.029300658173</v>
      </c>
      <c r="S94" s="17">
        <f t="shared" si="21"/>
        <v>0.6104382876588722</v>
      </c>
    </row>
    <row r="95" spans="4:19" ht="15" x14ac:dyDescent="0.2">
      <c r="E95" s="160">
        <v>7.3694890713509995</v>
      </c>
      <c r="F95" s="161">
        <v>6.35</v>
      </c>
      <c r="G95" s="162">
        <v>7.9300000000000009E-2</v>
      </c>
      <c r="H95" s="134">
        <f t="shared" si="13"/>
        <v>0.1411111111111111</v>
      </c>
      <c r="I95" s="128">
        <f t="shared" si="14"/>
        <v>2.8321428571428577E-3</v>
      </c>
      <c r="J95" s="132">
        <f t="shared" si="15"/>
        <v>13.056324591912201</v>
      </c>
      <c r="K95" s="135">
        <f t="shared" si="16"/>
        <v>0.61272986464779189</v>
      </c>
      <c r="L95" s="136">
        <f t="shared" si="17"/>
        <v>0.56443825515153501</v>
      </c>
      <c r="M95" s="137">
        <f t="shared" si="18"/>
        <v>0.92118613391887505</v>
      </c>
      <c r="N95" s="4"/>
      <c r="O95" s="4"/>
      <c r="P95" s="8">
        <f t="shared" si="19"/>
        <v>3.8650000000000002</v>
      </c>
      <c r="Q95" s="29">
        <f t="shared" si="20"/>
        <v>81.887853449500838</v>
      </c>
      <c r="S95" s="17">
        <f t="shared" si="21"/>
        <v>0.61272986464779189</v>
      </c>
    </row>
    <row r="96" spans="4:19" ht="15" x14ac:dyDescent="0.2">
      <c r="E96" s="160">
        <v>7.415376300935999</v>
      </c>
      <c r="F96" s="161">
        <v>6.45</v>
      </c>
      <c r="G96" s="162">
        <v>8.0399999999999999E-2</v>
      </c>
      <c r="H96" s="134">
        <f t="shared" si="13"/>
        <v>0.14333333333333334</v>
      </c>
      <c r="I96" s="128">
        <f t="shared" si="14"/>
        <v>2.8714285714285716E-3</v>
      </c>
      <c r="J96" s="132">
        <f t="shared" si="15"/>
        <v>13.011782037546036</v>
      </c>
      <c r="K96" s="135">
        <f t="shared" si="16"/>
        <v>0.61482739081516036</v>
      </c>
      <c r="L96" s="136">
        <f t="shared" si="17"/>
        <v>0.56989705787713196</v>
      </c>
      <c r="M96" s="137">
        <f t="shared" si="18"/>
        <v>0.92692203761699987</v>
      </c>
      <c r="N96" s="4"/>
      <c r="O96" s="4"/>
      <c r="P96" s="8">
        <f t="shared" si="19"/>
        <v>3.855</v>
      </c>
      <c r="Q96" s="29">
        <f t="shared" si="20"/>
        <v>81.759221895192326</v>
      </c>
      <c r="S96" s="17">
        <f t="shared" si="21"/>
        <v>0.61482739081516036</v>
      </c>
    </row>
    <row r="97" spans="5:19" ht="15" x14ac:dyDescent="0.2">
      <c r="E97" s="160">
        <v>7.397021409101999</v>
      </c>
      <c r="F97" s="161">
        <v>6.5500000000000007</v>
      </c>
      <c r="G97" s="162">
        <v>8.0399999999999999E-2</v>
      </c>
      <c r="H97" s="134">
        <f t="shared" si="13"/>
        <v>0.14555555555555555</v>
      </c>
      <c r="I97" s="128">
        <f t="shared" si="14"/>
        <v>2.8714285714285716E-3</v>
      </c>
      <c r="J97" s="132">
        <f t="shared" si="15"/>
        <v>12.967253966075232</v>
      </c>
      <c r="K97" s="135">
        <f t="shared" si="16"/>
        <v>0.61693863796679704</v>
      </c>
      <c r="L97" s="136">
        <f t="shared" si="17"/>
        <v>0.57043853914282805</v>
      </c>
      <c r="M97" s="137">
        <f t="shared" si="18"/>
        <v>0.92462767613774977</v>
      </c>
      <c r="N97" s="4"/>
      <c r="O97" s="4"/>
      <c r="P97" s="8">
        <f t="shared" si="19"/>
        <v>3.8449999999999998</v>
      </c>
      <c r="Q97" s="29">
        <f t="shared" si="20"/>
        <v>81.630548503029402</v>
      </c>
      <c r="S97" s="17">
        <f t="shared" si="21"/>
        <v>0.61693863796679704</v>
      </c>
    </row>
    <row r="98" spans="5:19" ht="15" x14ac:dyDescent="0.2">
      <c r="E98" s="160">
        <v>7.3144243958489996</v>
      </c>
      <c r="F98" s="161">
        <v>6.66</v>
      </c>
      <c r="G98" s="162">
        <v>8.0399999999999999E-2</v>
      </c>
      <c r="H98" s="134">
        <f t="shared" si="13"/>
        <v>0.14800000000000002</v>
      </c>
      <c r="I98" s="128">
        <f t="shared" si="14"/>
        <v>2.8714285714285716E-3</v>
      </c>
      <c r="J98" s="132">
        <f t="shared" si="15"/>
        <v>12.918290088953393</v>
      </c>
      <c r="K98" s="135">
        <f t="shared" si="16"/>
        <v>0.61927700530900054</v>
      </c>
      <c r="L98" s="136">
        <f t="shared" si="17"/>
        <v>0.56620685442755803</v>
      </c>
      <c r="M98" s="137">
        <f t="shared" si="18"/>
        <v>0.91430304948112495</v>
      </c>
      <c r="N98" s="4"/>
      <c r="O98" s="4"/>
      <c r="P98" s="8">
        <f t="shared" si="19"/>
        <v>3.8340000000000001</v>
      </c>
      <c r="Q98" s="29">
        <f t="shared" si="20"/>
        <v>81.488958624811332</v>
      </c>
      <c r="S98" s="17">
        <f t="shared" si="21"/>
        <v>0.61927700530900054</v>
      </c>
    </row>
    <row r="99" spans="5:19" ht="15" x14ac:dyDescent="0.2">
      <c r="E99" s="160">
        <v>7.3144243958489996</v>
      </c>
      <c r="F99" s="161">
        <v>6.76</v>
      </c>
      <c r="G99" s="162">
        <v>8.0399999999999999E-2</v>
      </c>
      <c r="H99" s="134">
        <f t="shared" si="13"/>
        <v>0.1502222222222222</v>
      </c>
      <c r="I99" s="128">
        <f t="shared" si="14"/>
        <v>2.8714285714285716E-3</v>
      </c>
      <c r="J99" s="132">
        <f t="shared" si="15"/>
        <v>12.873793178412134</v>
      </c>
      <c r="K99" s="135">
        <f t="shared" si="16"/>
        <v>0.62141747106944956</v>
      </c>
      <c r="L99" s="136">
        <f t="shared" si="17"/>
        <v>0.56816388879964652</v>
      </c>
      <c r="M99" s="137">
        <f t="shared" si="18"/>
        <v>0.91430304948112506</v>
      </c>
      <c r="N99" s="4"/>
      <c r="O99" s="4"/>
      <c r="P99" s="8">
        <f t="shared" si="19"/>
        <v>3.8239999999999998</v>
      </c>
      <c r="Q99" s="29">
        <f t="shared" si="20"/>
        <v>81.3601951233356</v>
      </c>
      <c r="S99" s="17">
        <f t="shared" si="21"/>
        <v>0.62141747106944956</v>
      </c>
    </row>
    <row r="100" spans="5:19" ht="15" x14ac:dyDescent="0.2">
      <c r="E100" s="160">
        <v>7.323601841766</v>
      </c>
      <c r="F100" s="161">
        <v>6.86</v>
      </c>
      <c r="G100" s="162">
        <v>8.0399999999999999E-2</v>
      </c>
      <c r="H100" s="134">
        <f t="shared" si="13"/>
        <v>0.15244444444444447</v>
      </c>
      <c r="I100" s="128">
        <f t="shared" si="14"/>
        <v>2.8714285714285716E-3</v>
      </c>
      <c r="J100" s="132">
        <f t="shared" si="15"/>
        <v>12.829311462537694</v>
      </c>
      <c r="K100" s="135">
        <f t="shared" si="16"/>
        <v>0.6235720461975256</v>
      </c>
      <c r="L100" s="136">
        <f t="shared" si="17"/>
        <v>0.57084917325074902</v>
      </c>
      <c r="M100" s="137">
        <f t="shared" si="18"/>
        <v>0.91545023022075012</v>
      </c>
      <c r="N100" s="4"/>
      <c r="O100" s="4"/>
      <c r="P100" s="8">
        <f t="shared" si="19"/>
        <v>3.8140000000000001</v>
      </c>
      <c r="Q100" s="29">
        <f t="shared" si="20"/>
        <v>81.231387637040754</v>
      </c>
      <c r="S100" s="17">
        <f t="shared" si="21"/>
        <v>0.6235720461975256</v>
      </c>
    </row>
    <row r="101" spans="5:19" ht="15" x14ac:dyDescent="0.2">
      <c r="E101" s="160">
        <v>7.415376300935999</v>
      </c>
      <c r="F101" s="161">
        <v>6.9500000000000011</v>
      </c>
      <c r="G101" s="162">
        <v>8.0399999999999999E-2</v>
      </c>
      <c r="H101" s="134">
        <f t="shared" si="13"/>
        <v>0.15444444444444447</v>
      </c>
      <c r="I101" s="128">
        <f t="shared" si="14"/>
        <v>2.8714285714285716E-3</v>
      </c>
      <c r="J101" s="132">
        <f t="shared" si="15"/>
        <v>12.789291099847977</v>
      </c>
      <c r="K101" s="135">
        <f t="shared" si="16"/>
        <v>0.62552333335309673</v>
      </c>
      <c r="L101" s="136">
        <f t="shared" si="17"/>
        <v>0.57981136272863032</v>
      </c>
      <c r="M101" s="137">
        <f t="shared" si="18"/>
        <v>0.92692203761699998</v>
      </c>
      <c r="N101" s="4"/>
      <c r="O101" s="4"/>
      <c r="P101" s="8">
        <f t="shared" si="19"/>
        <v>3.8049999999999997</v>
      </c>
      <c r="Q101" s="29">
        <f t="shared" si="20"/>
        <v>81.115422716514061</v>
      </c>
      <c r="S101" s="17">
        <f t="shared" si="21"/>
        <v>0.62552333335309673</v>
      </c>
    </row>
    <row r="102" spans="5:19" ht="15" x14ac:dyDescent="0.2">
      <c r="E102" s="160">
        <v>7.5346830978569992</v>
      </c>
      <c r="F102" s="161">
        <v>7.0399999999999991</v>
      </c>
      <c r="G102" s="162">
        <v>8.0399999999999999E-2</v>
      </c>
      <c r="H102" s="134">
        <f t="shared" si="13"/>
        <v>0.15644444444444444</v>
      </c>
      <c r="I102" s="128">
        <f t="shared" si="14"/>
        <v>2.8714285714285716E-3</v>
      </c>
      <c r="J102" s="132">
        <f t="shared" si="15"/>
        <v>12.749283399095978</v>
      </c>
      <c r="K102" s="135">
        <f t="shared" si="16"/>
        <v>0.6274862476244949</v>
      </c>
      <c r="L102" s="136">
        <f t="shared" si="17"/>
        <v>0.59098875301424914</v>
      </c>
      <c r="M102" s="137">
        <f t="shared" si="18"/>
        <v>0.9418353872321249</v>
      </c>
      <c r="N102" s="4"/>
      <c r="O102" s="4"/>
      <c r="P102" s="8">
        <f t="shared" si="19"/>
        <v>3.7960000000000003</v>
      </c>
      <c r="Q102" s="29">
        <f t="shared" si="20"/>
        <v>80.999421094511803</v>
      </c>
      <c r="S102" s="17">
        <f t="shared" si="21"/>
        <v>0.6274862476244949</v>
      </c>
    </row>
    <row r="103" spans="5:19" ht="15" x14ac:dyDescent="0.2">
      <c r="E103" s="160">
        <v>7.4612635305210002</v>
      </c>
      <c r="F103" s="161">
        <v>7.14</v>
      </c>
      <c r="G103" s="162">
        <v>8.0399999999999999E-2</v>
      </c>
      <c r="H103" s="134">
        <f t="shared" si="13"/>
        <v>0.15866666666666665</v>
      </c>
      <c r="I103" s="128">
        <f t="shared" si="14"/>
        <v>2.8714285714285716E-3</v>
      </c>
      <c r="J103" s="132">
        <f t="shared" si="15"/>
        <v>12.70484545308749</v>
      </c>
      <c r="K103" s="135">
        <f t="shared" si="16"/>
        <v>0.62968101654915187</v>
      </c>
      <c r="L103" s="136">
        <f t="shared" si="17"/>
        <v>0.58727700057994714</v>
      </c>
      <c r="M103" s="137">
        <f t="shared" si="18"/>
        <v>0.93265794131512503</v>
      </c>
      <c r="N103" s="4"/>
      <c r="O103" s="4"/>
      <c r="P103" s="8">
        <f t="shared" si="19"/>
        <v>3.786</v>
      </c>
      <c r="Q103" s="29">
        <f t="shared" si="20"/>
        <v>80.870486737110085</v>
      </c>
      <c r="S103" s="17">
        <f t="shared" si="21"/>
        <v>0.62968101654915187</v>
      </c>
    </row>
    <row r="104" spans="5:19" ht="15" x14ac:dyDescent="0.2">
      <c r="E104" s="160">
        <v>7.4887958682719997</v>
      </c>
      <c r="F104" s="161">
        <v>7.24</v>
      </c>
      <c r="G104" s="162">
        <v>8.0399999999999999E-2</v>
      </c>
      <c r="H104" s="134">
        <f t="shared" si="13"/>
        <v>0.16088888888888889</v>
      </c>
      <c r="I104" s="128">
        <f t="shared" si="14"/>
        <v>2.8714285714285716E-3</v>
      </c>
      <c r="J104" s="132">
        <f t="shared" si="15"/>
        <v>12.660423577341016</v>
      </c>
      <c r="K104" s="135">
        <f t="shared" si="16"/>
        <v>0.63189039064364283</v>
      </c>
      <c r="L104" s="136">
        <f t="shared" si="17"/>
        <v>0.59151226833161152</v>
      </c>
      <c r="M104" s="137">
        <f t="shared" si="18"/>
        <v>0.93609948353399997</v>
      </c>
      <c r="N104" s="4"/>
      <c r="O104" s="4"/>
      <c r="P104" s="8">
        <f t="shared" si="19"/>
        <v>3.7759999999999998</v>
      </c>
      <c r="Q104" s="29">
        <f t="shared" si="20"/>
        <v>80.741505735780976</v>
      </c>
      <c r="S104" s="17">
        <f t="shared" si="21"/>
        <v>0.63189039064364283</v>
      </c>
    </row>
    <row r="105" spans="5:19" ht="15" x14ac:dyDescent="0.2">
      <c r="E105" s="160">
        <v>7.4429086386870003</v>
      </c>
      <c r="F105" s="161">
        <v>7.34</v>
      </c>
      <c r="G105" s="162">
        <v>8.0399999999999999E-2</v>
      </c>
      <c r="H105" s="134">
        <f t="shared" si="13"/>
        <v>0.1631111111111111</v>
      </c>
      <c r="I105" s="128">
        <f t="shared" si="14"/>
        <v>2.8714285714285716E-3</v>
      </c>
      <c r="J105" s="132">
        <f t="shared" si="15"/>
        <v>12.616018002868802</v>
      </c>
      <c r="K105" s="135">
        <f t="shared" si="16"/>
        <v>0.63411450413124415</v>
      </c>
      <c r="L105" s="136">
        <f t="shared" si="17"/>
        <v>0.58995704008939509</v>
      </c>
      <c r="M105" s="137">
        <f t="shared" si="18"/>
        <v>0.93036357983587503</v>
      </c>
      <c r="N105" s="4"/>
      <c r="O105" s="4"/>
      <c r="P105" s="8">
        <f t="shared" si="19"/>
        <v>3.766</v>
      </c>
      <c r="Q105" s="29">
        <f t="shared" si="20"/>
        <v>80.612477385519369</v>
      </c>
      <c r="S105" s="17">
        <f t="shared" si="21"/>
        <v>0.63411450413124415</v>
      </c>
    </row>
    <row r="106" spans="5:19" ht="15" x14ac:dyDescent="0.2">
      <c r="E106" s="160">
        <v>7.4429086386870003</v>
      </c>
      <c r="F106" s="161">
        <v>7.4399999999999995</v>
      </c>
      <c r="G106" s="162">
        <v>8.0399999999999999E-2</v>
      </c>
      <c r="H106" s="134">
        <f t="shared" si="13"/>
        <v>0.16533333333333333</v>
      </c>
      <c r="I106" s="128">
        <f t="shared" si="14"/>
        <v>2.8714285714285716E-3</v>
      </c>
      <c r="J106" s="132">
        <f t="shared" si="15"/>
        <v>12.571628960937606</v>
      </c>
      <c r="K106" s="135">
        <f t="shared" si="16"/>
        <v>0.63635349284149978</v>
      </c>
      <c r="L106" s="136">
        <f t="shared" si="17"/>
        <v>0.59204011364108067</v>
      </c>
      <c r="M106" s="137">
        <f t="shared" si="18"/>
        <v>0.93036357983587514</v>
      </c>
      <c r="N106" s="4"/>
      <c r="O106" s="4"/>
      <c r="P106" s="8">
        <f t="shared" si="19"/>
        <v>3.7560000000000002</v>
      </c>
      <c r="Q106" s="29">
        <f t="shared" si="20"/>
        <v>80.483400979064101</v>
      </c>
      <c r="S106" s="17">
        <f t="shared" si="21"/>
        <v>0.63635349284149978</v>
      </c>
    </row>
    <row r="107" spans="5:19" ht="15" x14ac:dyDescent="0.2">
      <c r="E107" s="160">
        <v>7.415376300935999</v>
      </c>
      <c r="F107" s="161">
        <v>7.53</v>
      </c>
      <c r="G107" s="162">
        <v>8.0399999999999999E-2</v>
      </c>
      <c r="H107" s="134">
        <f t="shared" si="13"/>
        <v>0.16733333333333333</v>
      </c>
      <c r="I107" s="128">
        <f t="shared" si="14"/>
        <v>2.8714285714285716E-3</v>
      </c>
      <c r="J107" s="132">
        <f t="shared" si="15"/>
        <v>12.531693149872313</v>
      </c>
      <c r="K107" s="135">
        <f t="shared" si="16"/>
        <v>0.63838141457218123</v>
      </c>
      <c r="L107" s="136">
        <f t="shared" si="17"/>
        <v>0.59172980157206889</v>
      </c>
      <c r="M107" s="137">
        <f t="shared" si="18"/>
        <v>0.92692203761699976</v>
      </c>
      <c r="N107" s="4"/>
      <c r="O107" s="4"/>
      <c r="P107" s="8">
        <f t="shared" si="19"/>
        <v>3.7469999999999999</v>
      </c>
      <c r="Q107" s="29">
        <f t="shared" si="20"/>
        <v>80.367190538809297</v>
      </c>
      <c r="S107" s="17">
        <f t="shared" si="21"/>
        <v>0.63838141457218123</v>
      </c>
    </row>
    <row r="108" spans="5:19" ht="15" x14ac:dyDescent="0.2">
      <c r="E108" s="160">
        <v>7.4612635305210002</v>
      </c>
      <c r="F108" s="161">
        <v>7.63</v>
      </c>
      <c r="G108" s="162">
        <v>8.0399999999999999E-2</v>
      </c>
      <c r="H108" s="134">
        <f t="shared" si="13"/>
        <v>0.16955555555555557</v>
      </c>
      <c r="I108" s="128">
        <f t="shared" si="14"/>
        <v>2.8714285714285716E-3</v>
      </c>
      <c r="J108" s="132">
        <f t="shared" si="15"/>
        <v>12.487336157838007</v>
      </c>
      <c r="K108" s="135">
        <f t="shared" si="16"/>
        <v>0.64064904627225783</v>
      </c>
      <c r="L108" s="136">
        <f t="shared" si="17"/>
        <v>0.59750642060178227</v>
      </c>
      <c r="M108" s="137">
        <f t="shared" si="18"/>
        <v>0.93265794131512503</v>
      </c>
      <c r="N108" s="4"/>
      <c r="O108" s="4"/>
      <c r="P108" s="8">
        <f t="shared" si="19"/>
        <v>3.7370000000000001</v>
      </c>
      <c r="Q108" s="29">
        <f t="shared" si="20"/>
        <v>80.238020868833885</v>
      </c>
      <c r="S108" s="17">
        <f t="shared" si="21"/>
        <v>0.64064904627225783</v>
      </c>
    </row>
    <row r="109" spans="5:19" ht="15" x14ac:dyDescent="0.2">
      <c r="E109" s="160">
        <v>7.4429086386870003</v>
      </c>
      <c r="F109" s="161">
        <v>7.75</v>
      </c>
      <c r="G109" s="162">
        <v>8.0399999999999999E-2</v>
      </c>
      <c r="H109" s="134">
        <f t="shared" si="13"/>
        <v>0.17222222222222222</v>
      </c>
      <c r="I109" s="128">
        <f t="shared" si="14"/>
        <v>2.8714285714285716E-3</v>
      </c>
      <c r="J109" s="132">
        <f t="shared" si="15"/>
        <v>12.434130498026112</v>
      </c>
      <c r="K109" s="135">
        <f t="shared" si="16"/>
        <v>0.64339038433527618</v>
      </c>
      <c r="L109" s="136">
        <f t="shared" si="17"/>
        <v>0.59858698120214704</v>
      </c>
      <c r="M109" s="137">
        <f t="shared" si="18"/>
        <v>0.93036357983587503</v>
      </c>
      <c r="N109" s="4"/>
      <c r="O109" s="4"/>
      <c r="P109" s="8">
        <f t="shared" si="19"/>
        <v>3.7250000000000001</v>
      </c>
      <c r="Q109" s="29">
        <f t="shared" si="20"/>
        <v>80.08295104298162</v>
      </c>
      <c r="S109" s="17">
        <f t="shared" si="21"/>
        <v>0.64339038433527618</v>
      </c>
    </row>
    <row r="110" spans="5:19" ht="15" x14ac:dyDescent="0.2">
      <c r="E110" s="160">
        <v>7.4061988550190003</v>
      </c>
      <c r="F110" s="161">
        <v>7.86</v>
      </c>
      <c r="G110" s="162">
        <v>8.0399999999999999E-2</v>
      </c>
      <c r="H110" s="134">
        <f t="shared" si="13"/>
        <v>0.17466666666666666</v>
      </c>
      <c r="I110" s="128">
        <f t="shared" si="14"/>
        <v>2.8714285714285716E-3</v>
      </c>
      <c r="J110" s="132">
        <f t="shared" si="15"/>
        <v>12.385380750008052</v>
      </c>
      <c r="K110" s="135">
        <f t="shared" si="16"/>
        <v>0.64592281508945937</v>
      </c>
      <c r="L110" s="136">
        <f t="shared" si="17"/>
        <v>0.59797910169327539</v>
      </c>
      <c r="M110" s="137">
        <f t="shared" si="18"/>
        <v>0.92577485687737504</v>
      </c>
      <c r="N110" s="4"/>
      <c r="O110" s="4"/>
      <c r="P110" s="8">
        <f t="shared" si="19"/>
        <v>3.714</v>
      </c>
      <c r="Q110" s="29">
        <f t="shared" si="20"/>
        <v>79.940739242647638</v>
      </c>
      <c r="S110" s="17">
        <f t="shared" si="21"/>
        <v>0.64592281508945937</v>
      </c>
    </row>
    <row r="111" spans="5:19" ht="15" x14ac:dyDescent="0.2">
      <c r="E111" s="160">
        <v>7.3694890713509995</v>
      </c>
      <c r="F111" s="161">
        <v>7.95</v>
      </c>
      <c r="G111" s="162">
        <v>8.0399999999999999E-2</v>
      </c>
      <c r="H111" s="134">
        <f t="shared" si="13"/>
        <v>0.17666666666666667</v>
      </c>
      <c r="I111" s="128">
        <f t="shared" si="14"/>
        <v>2.8714285714285716E-3</v>
      </c>
      <c r="J111" s="132">
        <f t="shared" si="15"/>
        <v>12.345510544019238</v>
      </c>
      <c r="K111" s="135">
        <f t="shared" si="16"/>
        <v>0.64800884268618497</v>
      </c>
      <c r="L111" s="136">
        <f t="shared" si="17"/>
        <v>0.5969367605393312</v>
      </c>
      <c r="M111" s="137">
        <f t="shared" si="18"/>
        <v>0.92118613391887505</v>
      </c>
      <c r="N111" s="4"/>
      <c r="O111" s="4"/>
      <c r="P111" s="8">
        <f t="shared" si="19"/>
        <v>3.7050000000000001</v>
      </c>
      <c r="Q111" s="29">
        <f t="shared" si="20"/>
        <v>79.824337581901574</v>
      </c>
      <c r="S111" s="17">
        <f t="shared" si="21"/>
        <v>0.64800884268618497</v>
      </c>
    </row>
    <row r="112" spans="5:19" ht="15" x14ac:dyDescent="0.2">
      <c r="E112" s="160">
        <v>7.3603116254339991</v>
      </c>
      <c r="F112" s="161">
        <v>8.0500000000000007</v>
      </c>
      <c r="G112" s="162">
        <v>8.0399999999999999E-2</v>
      </c>
      <c r="H112" s="134">
        <f t="shared" si="13"/>
        <v>0.1788888888888889</v>
      </c>
      <c r="I112" s="128">
        <f t="shared" si="14"/>
        <v>2.8714285714285716E-3</v>
      </c>
      <c r="J112" s="132">
        <f t="shared" si="15"/>
        <v>12.301227374084492</v>
      </c>
      <c r="K112" s="135">
        <f t="shared" si="16"/>
        <v>0.65034160874498859</v>
      </c>
      <c r="L112" s="136">
        <f t="shared" si="17"/>
        <v>0.59833961291864857</v>
      </c>
      <c r="M112" s="137">
        <f t="shared" si="18"/>
        <v>0.92003895317924989</v>
      </c>
      <c r="N112" s="4"/>
      <c r="O112" s="4"/>
      <c r="P112" s="8">
        <f t="shared" si="19"/>
        <v>3.6949999999999998</v>
      </c>
      <c r="Q112" s="29">
        <f t="shared" si="20"/>
        <v>79.694952579897091</v>
      </c>
      <c r="S112" s="17">
        <f t="shared" si="21"/>
        <v>0.65034160874498859</v>
      </c>
    </row>
    <row r="113" spans="5:19" ht="15" x14ac:dyDescent="0.2">
      <c r="E113" s="160">
        <v>7.397021409101999</v>
      </c>
      <c r="F113" s="161">
        <v>8.15</v>
      </c>
      <c r="G113" s="162">
        <v>8.0399999999999999E-2</v>
      </c>
      <c r="H113" s="134">
        <f t="shared" si="13"/>
        <v>0.18111111111111111</v>
      </c>
      <c r="I113" s="128">
        <f t="shared" si="14"/>
        <v>2.8714285714285716E-3</v>
      </c>
      <c r="J113" s="132">
        <f t="shared" si="15"/>
        <v>12.256962386354203</v>
      </c>
      <c r="K113" s="135">
        <f t="shared" si="16"/>
        <v>0.65269026271194885</v>
      </c>
      <c r="L113" s="136">
        <f t="shared" si="17"/>
        <v>0.60349548084908666</v>
      </c>
      <c r="M113" s="137">
        <f t="shared" si="18"/>
        <v>0.92462767613774977</v>
      </c>
      <c r="N113" s="4"/>
      <c r="O113" s="4"/>
      <c r="P113" s="8">
        <f t="shared" si="19"/>
        <v>3.6850000000000001</v>
      </c>
      <c r="Q113" s="29">
        <f t="shared" si="20"/>
        <v>79.565514431900397</v>
      </c>
      <c r="S113" s="17">
        <f t="shared" si="21"/>
        <v>0.65269026271194885</v>
      </c>
    </row>
    <row r="114" spans="5:19" ht="15" x14ac:dyDescent="0.2">
      <c r="E114" s="160">
        <v>7.3694890713509995</v>
      </c>
      <c r="F114" s="161">
        <v>8.25</v>
      </c>
      <c r="G114" s="162">
        <v>8.0399999999999999E-2</v>
      </c>
      <c r="H114" s="134">
        <f t="shared" si="13"/>
        <v>0.18333333333333332</v>
      </c>
      <c r="I114" s="128">
        <f t="shared" si="14"/>
        <v>2.8714285714285716E-3</v>
      </c>
      <c r="J114" s="132">
        <f t="shared" si="15"/>
        <v>12.212715814305676</v>
      </c>
      <c r="K114" s="135">
        <f t="shared" si="16"/>
        <v>0.65505495433120586</v>
      </c>
      <c r="L114" s="136">
        <f t="shared" si="17"/>
        <v>0.60342754088476869</v>
      </c>
      <c r="M114" s="137">
        <f t="shared" si="18"/>
        <v>0.92118613391887494</v>
      </c>
      <c r="N114" s="4"/>
      <c r="O114" s="4"/>
      <c r="P114" s="8">
        <f t="shared" si="19"/>
        <v>3.6749999999999998</v>
      </c>
      <c r="Q114" s="29">
        <f t="shared" si="20"/>
        <v>79.436022410941405</v>
      </c>
      <c r="S114" s="17">
        <f t="shared" si="21"/>
        <v>0.65505495433120586</v>
      </c>
    </row>
    <row r="115" spans="5:19" ht="15" x14ac:dyDescent="0.2">
      <c r="E115" s="160">
        <v>7.415376300935999</v>
      </c>
      <c r="F115" s="161">
        <v>8.35</v>
      </c>
      <c r="G115" s="162">
        <v>8.0399999999999999E-2</v>
      </c>
      <c r="H115" s="134">
        <f t="shared" si="13"/>
        <v>0.18555555555555556</v>
      </c>
      <c r="I115" s="128">
        <f t="shared" si="14"/>
        <v>2.8714285714285716E-3</v>
      </c>
      <c r="J115" s="132">
        <f t="shared" si="15"/>
        <v>12.168487891707862</v>
      </c>
      <c r="K115" s="135">
        <f t="shared" si="16"/>
        <v>0.65743583518306725</v>
      </c>
      <c r="L115" s="136">
        <f t="shared" si="17"/>
        <v>0.6093917639503228</v>
      </c>
      <c r="M115" s="137">
        <f t="shared" si="18"/>
        <v>0.92692203761699987</v>
      </c>
      <c r="N115" s="4"/>
      <c r="O115" s="4"/>
      <c r="P115" s="8">
        <f t="shared" si="19"/>
        <v>3.665</v>
      </c>
      <c r="Q115" s="29">
        <f t="shared" si="20"/>
        <v>79.306475787434508</v>
      </c>
      <c r="S115" s="17">
        <f t="shared" si="21"/>
        <v>0.65743583518306725</v>
      </c>
    </row>
    <row r="116" spans="5:19" ht="15" x14ac:dyDescent="0.2">
      <c r="E116" s="160">
        <v>7.4337311927699998</v>
      </c>
      <c r="F116" s="161">
        <v>8.4499999999999993</v>
      </c>
      <c r="G116" s="162">
        <v>8.0399999999999999E-2</v>
      </c>
      <c r="H116" s="134">
        <f t="shared" si="13"/>
        <v>0.18777777777777777</v>
      </c>
      <c r="I116" s="128">
        <f t="shared" si="14"/>
        <v>2.8714285714285716E-3</v>
      </c>
      <c r="J116" s="132">
        <f t="shared" si="15"/>
        <v>12.124278852625554</v>
      </c>
      <c r="K116" s="135">
        <f t="shared" si="16"/>
        <v>0.65983305871157627</v>
      </c>
      <c r="L116" s="136">
        <f t="shared" si="17"/>
        <v>0.61312769882063545</v>
      </c>
      <c r="M116" s="137">
        <f t="shared" si="18"/>
        <v>0.92921639909625009</v>
      </c>
      <c r="N116" s="4"/>
      <c r="O116" s="4"/>
      <c r="P116" s="8">
        <f t="shared" si="19"/>
        <v>3.6550000000000002</v>
      </c>
      <c r="Q116" s="29">
        <f t="shared" si="20"/>
        <v>79.176873829137293</v>
      </c>
      <c r="S116" s="17">
        <f t="shared" si="21"/>
        <v>0.65983305871157627</v>
      </c>
    </row>
    <row r="117" spans="5:19" ht="15" x14ac:dyDescent="0.2">
      <c r="E117" s="160">
        <v>7.4520860846039998</v>
      </c>
      <c r="F117" s="161">
        <v>8.5500000000000007</v>
      </c>
      <c r="G117" s="162">
        <v>8.0399999999999999E-2</v>
      </c>
      <c r="H117" s="134">
        <f t="shared" si="13"/>
        <v>0.19000000000000003</v>
      </c>
      <c r="I117" s="128">
        <f t="shared" si="14"/>
        <v>2.8714285714285716E-3</v>
      </c>
      <c r="J117" s="132">
        <f t="shared" si="15"/>
        <v>12.080088931423608</v>
      </c>
      <c r="K117" s="135">
        <f t="shared" si="16"/>
        <v>0.66224678025257055</v>
      </c>
      <c r="L117" s="136">
        <f t="shared" si="17"/>
        <v>0.61689000196174792</v>
      </c>
      <c r="M117" s="137">
        <f t="shared" si="18"/>
        <v>0.93151076057549986</v>
      </c>
      <c r="N117" s="4"/>
      <c r="O117" s="4"/>
      <c r="P117" s="8">
        <f t="shared" si="19"/>
        <v>3.645</v>
      </c>
      <c r="Q117" s="29">
        <f t="shared" si="20"/>
        <v>79.047215801108877</v>
      </c>
      <c r="S117" s="17">
        <f t="shared" si="21"/>
        <v>0.66224678025257055</v>
      </c>
    </row>
    <row r="118" spans="5:19" ht="15" x14ac:dyDescent="0.2">
      <c r="E118" s="160">
        <v>7.4612635305210002</v>
      </c>
      <c r="F118" s="161">
        <v>8.66</v>
      </c>
      <c r="G118" s="162">
        <v>8.0399999999999999E-2</v>
      </c>
      <c r="H118" s="134">
        <f t="shared" si="13"/>
        <v>0.19244444444444445</v>
      </c>
      <c r="I118" s="128">
        <f t="shared" si="14"/>
        <v>2.8714285714285716E-3</v>
      </c>
      <c r="J118" s="132">
        <f t="shared" si="15"/>
        <v>12.031502379340138</v>
      </c>
      <c r="K118" s="135">
        <f t="shared" si="16"/>
        <v>0.66492111689535782</v>
      </c>
      <c r="L118" s="136">
        <f t="shared" si="17"/>
        <v>0.62014396002057803</v>
      </c>
      <c r="M118" s="137">
        <f t="shared" si="18"/>
        <v>0.93265794131512503</v>
      </c>
      <c r="N118" s="4"/>
      <c r="O118" s="4"/>
      <c r="P118" s="8">
        <f t="shared" si="19"/>
        <v>3.6339999999999999</v>
      </c>
      <c r="Q118" s="29">
        <f t="shared" si="20"/>
        <v>78.904526329232638</v>
      </c>
      <c r="S118" s="17">
        <f t="shared" si="21"/>
        <v>0.66492111689535782</v>
      </c>
    </row>
    <row r="119" spans="5:19" ht="15" x14ac:dyDescent="0.2">
      <c r="E119" s="160">
        <v>7.397021409101999</v>
      </c>
      <c r="F119" s="161">
        <v>8.76</v>
      </c>
      <c r="G119" s="162">
        <v>8.0399999999999999E-2</v>
      </c>
      <c r="H119" s="134">
        <f t="shared" si="13"/>
        <v>0.19466666666666665</v>
      </c>
      <c r="I119" s="128">
        <f t="shared" si="14"/>
        <v>2.8714285714285716E-3</v>
      </c>
      <c r="J119" s="132">
        <f t="shared" si="15"/>
        <v>11.987353369903554</v>
      </c>
      <c r="K119" s="135">
        <f t="shared" si="16"/>
        <v>0.66736999845899803</v>
      </c>
      <c r="L119" s="136">
        <f t="shared" si="17"/>
        <v>0.61706877079919709</v>
      </c>
      <c r="M119" s="137">
        <f t="shared" si="18"/>
        <v>0.92462767613774988</v>
      </c>
      <c r="N119" s="4"/>
      <c r="O119" s="4"/>
      <c r="P119" s="8">
        <f t="shared" si="19"/>
        <v>3.6240000000000001</v>
      </c>
      <c r="Q119" s="29">
        <f t="shared" si="20"/>
        <v>78.774748150293362</v>
      </c>
      <c r="S119" s="17">
        <f t="shared" si="21"/>
        <v>0.66736999845899803</v>
      </c>
    </row>
    <row r="120" spans="5:19" ht="15" x14ac:dyDescent="0.2">
      <c r="E120" s="160">
        <v>7.4704409764379998</v>
      </c>
      <c r="F120" s="161">
        <v>8.85</v>
      </c>
      <c r="G120" s="162">
        <v>8.0399999999999999E-2</v>
      </c>
      <c r="H120" s="134">
        <f t="shared" si="13"/>
        <v>0.19666666666666666</v>
      </c>
      <c r="I120" s="128">
        <f t="shared" si="14"/>
        <v>2.8714285714285716E-3</v>
      </c>
      <c r="J120" s="132">
        <f t="shared" si="15"/>
        <v>11.947636223338955</v>
      </c>
      <c r="K120" s="135">
        <f t="shared" si="16"/>
        <v>0.66958851528911667</v>
      </c>
      <c r="L120" s="136">
        <f t="shared" si="17"/>
        <v>0.62526518524601238</v>
      </c>
      <c r="M120" s="137">
        <f t="shared" si="18"/>
        <v>0.93380512205474997</v>
      </c>
      <c r="N120" s="4"/>
      <c r="O120" s="4"/>
      <c r="P120" s="8">
        <f t="shared" si="19"/>
        <v>3.6150000000000002</v>
      </c>
      <c r="Q120" s="29">
        <f t="shared" si="20"/>
        <v>78.657897907866015</v>
      </c>
      <c r="S120" s="17">
        <f t="shared" si="21"/>
        <v>0.66958851528911667</v>
      </c>
    </row>
    <row r="121" spans="5:19" ht="15" x14ac:dyDescent="0.2">
      <c r="E121" s="160">
        <v>7.5071507601059997</v>
      </c>
      <c r="F121" s="161">
        <v>8.94</v>
      </c>
      <c r="G121" s="162">
        <v>8.0399999999999999E-2</v>
      </c>
      <c r="H121" s="134">
        <f t="shared" si="13"/>
        <v>0.19866666666666666</v>
      </c>
      <c r="I121" s="128">
        <f t="shared" si="14"/>
        <v>2.8714285714285716E-3</v>
      </c>
      <c r="J121" s="132">
        <f t="shared" si="15"/>
        <v>11.907935324095122</v>
      </c>
      <c r="K121" s="135">
        <f t="shared" si="16"/>
        <v>0.67182091456378612</v>
      </c>
      <c r="L121" s="136">
        <f t="shared" si="17"/>
        <v>0.63043261117782934</v>
      </c>
      <c r="M121" s="137">
        <f t="shared" si="18"/>
        <v>0.93839384501324996</v>
      </c>
      <c r="N121" s="4"/>
      <c r="O121" s="4"/>
      <c r="P121" s="8">
        <f t="shared" si="19"/>
        <v>3.6059999999999999</v>
      </c>
      <c r="Q121" s="29">
        <f t="shared" si="20"/>
        <v>78.540999845242382</v>
      </c>
      <c r="S121" s="17">
        <f t="shared" si="21"/>
        <v>0.67182091456378612</v>
      </c>
    </row>
    <row r="122" spans="5:19" ht="15" x14ac:dyDescent="0.2">
      <c r="E122" s="160">
        <v>7.4796184223549993</v>
      </c>
      <c r="F122" s="161">
        <v>9.0399999999999991</v>
      </c>
      <c r="G122" s="162">
        <v>8.0399999999999999E-2</v>
      </c>
      <c r="H122" s="134">
        <f t="shared" si="13"/>
        <v>0.20088888888888887</v>
      </c>
      <c r="I122" s="128">
        <f t="shared" si="14"/>
        <v>2.8714285714285716E-3</v>
      </c>
      <c r="J122" s="132">
        <f t="shared" si="15"/>
        <v>11.863842478507379</v>
      </c>
      <c r="K122" s="135">
        <f t="shared" si="16"/>
        <v>0.67431778654283858</v>
      </c>
      <c r="L122" s="136">
        <f t="shared" si="17"/>
        <v>0.63045496734343265</v>
      </c>
      <c r="M122" s="137">
        <f t="shared" si="18"/>
        <v>0.9349523027943748</v>
      </c>
      <c r="N122" s="4"/>
      <c r="O122" s="4"/>
      <c r="P122" s="8">
        <f t="shared" si="19"/>
        <v>3.5960000000000001</v>
      </c>
      <c r="Q122" s="29">
        <f t="shared" si="20"/>
        <v>78.411056359467636</v>
      </c>
      <c r="S122" s="17">
        <f t="shared" si="21"/>
        <v>0.67431778654283858</v>
      </c>
    </row>
    <row r="123" spans="5:19" ht="15" x14ac:dyDescent="0.2">
      <c r="E123" s="160">
        <v>7.5622154356080005</v>
      </c>
      <c r="F123" s="161">
        <v>9.14</v>
      </c>
      <c r="G123" s="162">
        <v>8.0399999999999999E-2</v>
      </c>
      <c r="H123" s="134">
        <f t="shared" si="13"/>
        <v>0.20311111111111113</v>
      </c>
      <c r="I123" s="128">
        <f t="shared" si="14"/>
        <v>2.8714285714285716E-3</v>
      </c>
      <c r="J123" s="132">
        <f t="shared" si="15"/>
        <v>11.819770139889867</v>
      </c>
      <c r="K123" s="135">
        <f t="shared" si="16"/>
        <v>0.67683211308832958</v>
      </c>
      <c r="L123" s="136">
        <f t="shared" si="17"/>
        <v>0.63979378161396827</v>
      </c>
      <c r="M123" s="137">
        <f t="shared" si="18"/>
        <v>0.94527692945100017</v>
      </c>
      <c r="N123" s="4"/>
      <c r="O123" s="4"/>
      <c r="P123" s="8">
        <f t="shared" si="19"/>
        <v>3.5859999999999999</v>
      </c>
      <c r="Q123" s="29">
        <f t="shared" si="20"/>
        <v>78.281052410605227</v>
      </c>
      <c r="S123" s="17">
        <f t="shared" si="21"/>
        <v>0.67683211308832958</v>
      </c>
    </row>
    <row r="124" spans="5:19" ht="15" x14ac:dyDescent="0.2">
      <c r="E124" s="160">
        <v>7.7457643539480001</v>
      </c>
      <c r="F124" s="161">
        <v>9.25</v>
      </c>
      <c r="G124" s="162">
        <v>8.0399999999999999E-2</v>
      </c>
      <c r="H124" s="134">
        <f t="shared" si="13"/>
        <v>0.20555555555555557</v>
      </c>
      <c r="I124" s="128">
        <f t="shared" si="14"/>
        <v>2.8714285714285716E-3</v>
      </c>
      <c r="J124" s="132">
        <f t="shared" si="15"/>
        <v>11.771314535296529</v>
      </c>
      <c r="K124" s="135">
        <f t="shared" si="16"/>
        <v>0.67961823431120072</v>
      </c>
      <c r="L124" s="136">
        <f t="shared" si="17"/>
        <v>0.6580203367025973</v>
      </c>
      <c r="M124" s="137">
        <f t="shared" si="18"/>
        <v>0.96822054424350001</v>
      </c>
      <c r="N124" s="4"/>
      <c r="O124" s="4"/>
      <c r="P124" s="8">
        <f t="shared" si="19"/>
        <v>3.5750000000000002</v>
      </c>
      <c r="Q124" s="29">
        <f t="shared" si="20"/>
        <v>78.137977331133314</v>
      </c>
      <c r="S124" s="17">
        <f t="shared" si="21"/>
        <v>0.67961823431120072</v>
      </c>
    </row>
    <row r="125" spans="5:19" ht="15" x14ac:dyDescent="0.2">
      <c r="E125" s="160">
        <v>7.7641192457819992</v>
      </c>
      <c r="F125" s="161">
        <v>9.34</v>
      </c>
      <c r="G125" s="162">
        <v>8.0399999999999999E-2</v>
      </c>
      <c r="H125" s="134">
        <f t="shared" si="13"/>
        <v>0.20755555555555555</v>
      </c>
      <c r="I125" s="128">
        <f t="shared" si="14"/>
        <v>2.8714285714285716E-3</v>
      </c>
      <c r="J125" s="132">
        <f t="shared" si="15"/>
        <v>11.731687930109699</v>
      </c>
      <c r="K125" s="135">
        <f t="shared" si="16"/>
        <v>0.68191380879368435</v>
      </c>
      <c r="L125" s="136">
        <f t="shared" si="17"/>
        <v>0.66180751585244391</v>
      </c>
      <c r="M125" s="137">
        <f t="shared" si="18"/>
        <v>0.9705149057227499</v>
      </c>
      <c r="N125" s="4"/>
      <c r="O125" s="4"/>
      <c r="P125" s="8">
        <f t="shared" si="19"/>
        <v>3.5659999999999998</v>
      </c>
      <c r="Q125" s="29">
        <f t="shared" si="20"/>
        <v>78.020860101668532</v>
      </c>
      <c r="S125" s="17">
        <f t="shared" si="21"/>
        <v>0.68191380879368435</v>
      </c>
    </row>
    <row r="126" spans="5:19" ht="15" x14ac:dyDescent="0.2">
      <c r="E126" s="160">
        <v>7.7641192457819992</v>
      </c>
      <c r="F126" s="161">
        <v>9.43</v>
      </c>
      <c r="G126" s="162">
        <v>8.0399999999999999E-2</v>
      </c>
      <c r="H126" s="134">
        <f t="shared" si="13"/>
        <v>0.20955555555555555</v>
      </c>
      <c r="I126" s="128">
        <f t="shared" si="14"/>
        <v>2.8714285714285716E-3</v>
      </c>
      <c r="J126" s="132">
        <f t="shared" si="15"/>
        <v>11.692078511202856</v>
      </c>
      <c r="K126" s="135">
        <f t="shared" si="16"/>
        <v>0.68422393779983071</v>
      </c>
      <c r="L126" s="136">
        <f t="shared" si="17"/>
        <v>0.6640495304870514</v>
      </c>
      <c r="M126" s="137">
        <f t="shared" si="18"/>
        <v>0.9705149057227499</v>
      </c>
      <c r="N126" s="4"/>
      <c r="O126" s="4"/>
      <c r="P126" s="8">
        <f t="shared" si="19"/>
        <v>3.5569999999999999</v>
      </c>
      <c r="Q126" s="29">
        <f t="shared" si="20"/>
        <v>77.903692055729223</v>
      </c>
      <c r="S126" s="17">
        <f t="shared" si="21"/>
        <v>0.68422393779983071</v>
      </c>
    </row>
    <row r="127" spans="5:19" ht="15" x14ac:dyDescent="0.2">
      <c r="E127" s="160">
        <v>7.8191839212840009</v>
      </c>
      <c r="F127" s="161">
        <v>9.5299999999999994</v>
      </c>
      <c r="G127" s="162">
        <v>8.0399999999999999E-2</v>
      </c>
      <c r="H127" s="134">
        <f t="shared" si="13"/>
        <v>0.21177777777777776</v>
      </c>
      <c r="I127" s="128">
        <f t="shared" si="14"/>
        <v>2.8714285714285716E-3</v>
      </c>
      <c r="J127" s="132">
        <f t="shared" si="15"/>
        <v>11.648088413135618</v>
      </c>
      <c r="K127" s="135">
        <f t="shared" si="16"/>
        <v>0.68680797365672064</v>
      </c>
      <c r="L127" s="136">
        <f t="shared" si="17"/>
        <v>0.6712847330782844</v>
      </c>
      <c r="M127" s="137">
        <f t="shared" si="18"/>
        <v>0.9773979901605</v>
      </c>
      <c r="N127" s="4"/>
      <c r="O127" s="4"/>
      <c r="P127" s="8">
        <f t="shared" si="19"/>
        <v>3.5470000000000002</v>
      </c>
      <c r="Q127" s="29">
        <f t="shared" si="20"/>
        <v>77.773445061118338</v>
      </c>
      <c r="S127" s="17">
        <f t="shared" si="21"/>
        <v>0.68680797365672064</v>
      </c>
    </row>
    <row r="128" spans="5:19" ht="15" x14ac:dyDescent="0.2">
      <c r="E128" s="160">
        <v>7.7732966916989996</v>
      </c>
      <c r="F128" s="161">
        <v>9.6300000000000008</v>
      </c>
      <c r="G128" s="162">
        <v>8.0399999999999999E-2</v>
      </c>
      <c r="H128" s="134">
        <f t="shared" si="13"/>
        <v>0.21400000000000002</v>
      </c>
      <c r="I128" s="128">
        <f t="shared" si="14"/>
        <v>2.8714285714285716E-3</v>
      </c>
      <c r="J128" s="132">
        <f t="shared" si="15"/>
        <v>11.604119984381505</v>
      </c>
      <c r="K128" s="135">
        <f t="shared" si="16"/>
        <v>0.68941031381677809</v>
      </c>
      <c r="L128" s="136">
        <f t="shared" si="17"/>
        <v>0.6698738639518913</v>
      </c>
      <c r="M128" s="137">
        <f t="shared" si="18"/>
        <v>0.97166208646237495</v>
      </c>
      <c r="N128" s="4"/>
      <c r="O128" s="4"/>
      <c r="P128" s="8">
        <f t="shared" si="19"/>
        <v>3.5369999999999999</v>
      </c>
      <c r="Q128" s="29">
        <f t="shared" si="20"/>
        <v>77.643133875776712</v>
      </c>
      <c r="S128" s="17">
        <f t="shared" si="21"/>
        <v>0.68941031381677809</v>
      </c>
    </row>
    <row r="129" spans="5:20" ht="15" x14ac:dyDescent="0.2">
      <c r="E129" s="160">
        <v>7.8467162590350004</v>
      </c>
      <c r="F129" s="161">
        <v>9.74</v>
      </c>
      <c r="G129" s="162">
        <v>8.0399999999999999E-2</v>
      </c>
      <c r="H129" s="134">
        <f t="shared" si="13"/>
        <v>0.21644444444444444</v>
      </c>
      <c r="I129" s="128">
        <f t="shared" si="14"/>
        <v>2.8714285714285716E-3</v>
      </c>
      <c r="J129" s="132">
        <f t="shared" si="15"/>
        <v>11.555780025151005</v>
      </c>
      <c r="K129" s="135">
        <f t="shared" si="16"/>
        <v>0.69229424431653286</v>
      </c>
      <c r="L129" s="136">
        <f t="shared" si="17"/>
        <v>0.67902956286436089</v>
      </c>
      <c r="M129" s="137">
        <f t="shared" si="18"/>
        <v>0.98083953237937505</v>
      </c>
      <c r="N129" s="4"/>
      <c r="O129" s="4"/>
      <c r="P129" s="8">
        <f t="shared" si="19"/>
        <v>3.5259999999999998</v>
      </c>
      <c r="Q129" s="29">
        <f t="shared" si="20"/>
        <v>77.499716512434702</v>
      </c>
      <c r="S129" s="17">
        <f t="shared" si="21"/>
        <v>0.69229424431653286</v>
      </c>
    </row>
    <row r="130" spans="5:20" ht="15" x14ac:dyDescent="0.2">
      <c r="E130" s="160">
        <v>7.8742485967859999</v>
      </c>
      <c r="F130" s="161">
        <v>9.84</v>
      </c>
      <c r="G130" s="162">
        <v>8.0399999999999999E-2</v>
      </c>
      <c r="H130" s="134">
        <f t="shared" ref="H130:H174" si="22">+((F130/10)/$G$13)</f>
        <v>0.21866666666666668</v>
      </c>
      <c r="I130" s="128">
        <f t="shared" ref="I130:I174" si="23">((+G130/10)/$G$14)</f>
        <v>2.8714285714285716E-3</v>
      </c>
      <c r="J130" s="132">
        <f t="shared" ref="J130:J174" si="24">+($G$13^2/2)*(Q130*PI()/180-((F130/10)/$G$13)*SIN(Q130*PI()/180))</f>
        <v>11.511857877830261</v>
      </c>
      <c r="K130" s="135">
        <f t="shared" ref="K130:K174" si="25">+$H$26/J130</f>
        <v>0.69493561203587662</v>
      </c>
      <c r="L130" s="136">
        <f t="shared" ref="L130:L174" si="26">+E130/J130</f>
        <v>0.68401197099126521</v>
      </c>
      <c r="M130" s="137">
        <f t="shared" ref="M130:M174" si="27">+L130/K130</f>
        <v>0.98428107459824998</v>
      </c>
      <c r="N130" s="4"/>
      <c r="O130" s="4"/>
      <c r="P130" s="8">
        <f t="shared" ref="P130:P174" si="28">+$G$13-(F130/10)</f>
        <v>3.516</v>
      </c>
      <c r="Q130" s="29">
        <f t="shared" ref="Q130:Q174" si="29">+DEGREES(ACOS((F130/10)/$G$13))</f>
        <v>77.369268016088853</v>
      </c>
      <c r="S130" s="17">
        <f t="shared" ref="S130:S182" si="30">+K130</f>
        <v>0.69493561203587662</v>
      </c>
    </row>
    <row r="131" spans="5:20" ht="15" x14ac:dyDescent="0.2">
      <c r="E131" s="160">
        <v>7.8008290294499991</v>
      </c>
      <c r="F131" s="161">
        <v>9.93</v>
      </c>
      <c r="G131" s="162">
        <v>8.0399999999999999E-2</v>
      </c>
      <c r="H131" s="134">
        <f t="shared" si="22"/>
        <v>0.22066666666666668</v>
      </c>
      <c r="I131" s="128">
        <f t="shared" si="23"/>
        <v>2.8714285714285716E-3</v>
      </c>
      <c r="J131" s="132">
        <f t="shared" si="24"/>
        <v>11.472347098120416</v>
      </c>
      <c r="K131" s="135">
        <f t="shared" si="25"/>
        <v>0.69732897127133542</v>
      </c>
      <c r="L131" s="136">
        <f t="shared" si="26"/>
        <v>0.67996801027124221</v>
      </c>
      <c r="M131" s="137">
        <f t="shared" si="27"/>
        <v>0.97510362868124989</v>
      </c>
      <c r="N131" s="4"/>
      <c r="O131" s="4"/>
      <c r="P131" s="8">
        <f t="shared" si="28"/>
        <v>3.5070000000000001</v>
      </c>
      <c r="Q131" s="29">
        <f t="shared" si="29"/>
        <v>77.251807458310694</v>
      </c>
      <c r="S131" s="17">
        <f t="shared" si="30"/>
        <v>0.69732897127133542</v>
      </c>
    </row>
    <row r="132" spans="5:20" ht="15" x14ac:dyDescent="0.2">
      <c r="E132" s="160">
        <v>7.8742485967859999</v>
      </c>
      <c r="F132" s="161">
        <v>10.029999999999999</v>
      </c>
      <c r="G132" s="162">
        <v>8.0399999999999999E-2</v>
      </c>
      <c r="H132" s="134">
        <f t="shared" si="22"/>
        <v>0.22288888888888886</v>
      </c>
      <c r="I132" s="128">
        <f t="shared" si="23"/>
        <v>2.8714285714285716E-3</v>
      </c>
      <c r="J132" s="132">
        <f t="shared" si="24"/>
        <v>11.428467732542071</v>
      </c>
      <c r="K132" s="135">
        <f t="shared" si="25"/>
        <v>0.70000635143942735</v>
      </c>
      <c r="L132" s="136">
        <f t="shared" si="26"/>
        <v>0.68900300382039981</v>
      </c>
      <c r="M132" s="137">
        <f t="shared" si="27"/>
        <v>0.98428107459824998</v>
      </c>
      <c r="N132" s="4"/>
      <c r="O132" s="4"/>
      <c r="P132" s="8">
        <f t="shared" si="28"/>
        <v>3.4969999999999999</v>
      </c>
      <c r="Q132" s="29">
        <f t="shared" si="29"/>
        <v>77.121231776459538</v>
      </c>
      <c r="S132" s="17">
        <f t="shared" si="30"/>
        <v>0.70000635143942735</v>
      </c>
    </row>
    <row r="133" spans="5:20" ht="15" x14ac:dyDescent="0.2">
      <c r="E133" s="160">
        <v>7.9935553937070001</v>
      </c>
      <c r="F133" s="161">
        <v>10.130000000000001</v>
      </c>
      <c r="G133" s="162">
        <v>8.0399999999999999E-2</v>
      </c>
      <c r="H133" s="134">
        <f t="shared" si="22"/>
        <v>0.22511111111111115</v>
      </c>
      <c r="I133" s="128">
        <f t="shared" si="23"/>
        <v>2.8714285714285716E-3</v>
      </c>
      <c r="J133" s="132">
        <f t="shared" si="24"/>
        <v>11.384611231055462</v>
      </c>
      <c r="K133" s="135">
        <f t="shared" si="25"/>
        <v>0.70270295907665559</v>
      </c>
      <c r="L133" s="136">
        <f t="shared" si="26"/>
        <v>0.70213687858763374</v>
      </c>
      <c r="M133" s="137">
        <f t="shared" si="27"/>
        <v>0.99919442421337501</v>
      </c>
      <c r="N133" s="4"/>
      <c r="O133" s="4"/>
      <c r="P133" s="8">
        <f t="shared" si="28"/>
        <v>3.4870000000000001</v>
      </c>
      <c r="Q133" s="29">
        <f t="shared" si="29"/>
        <v>76.990588020386184</v>
      </c>
      <c r="S133" s="17">
        <f t="shared" si="30"/>
        <v>0.70270295907665559</v>
      </c>
    </row>
    <row r="134" spans="5:20" ht="15" x14ac:dyDescent="0.2">
      <c r="E134" s="160">
        <v>7.8283613672009986</v>
      </c>
      <c r="F134" s="161">
        <v>10.23</v>
      </c>
      <c r="G134" s="162">
        <v>8.0399999999999999E-2</v>
      </c>
      <c r="H134" s="134">
        <f t="shared" si="22"/>
        <v>0.22733333333333336</v>
      </c>
      <c r="I134" s="128">
        <f t="shared" si="23"/>
        <v>2.8714285714285716E-3</v>
      </c>
      <c r="J134" s="132">
        <f t="shared" si="24"/>
        <v>11.34077783372285</v>
      </c>
      <c r="K134" s="135">
        <f t="shared" si="25"/>
        <v>0.70541898600740249</v>
      </c>
      <c r="L134" s="136">
        <f t="shared" si="26"/>
        <v>0.69028434221880652</v>
      </c>
      <c r="M134" s="137">
        <f t="shared" si="27"/>
        <v>0.97854517090012494</v>
      </c>
      <c r="N134" s="4"/>
      <c r="O134" s="4"/>
      <c r="P134" s="8">
        <f t="shared" si="28"/>
        <v>3.4769999999999999</v>
      </c>
      <c r="Q134" s="29">
        <f t="shared" si="29"/>
        <v>76.859875403203787</v>
      </c>
      <c r="S134" s="17">
        <f t="shared" si="30"/>
        <v>0.70541898600740249</v>
      </c>
    </row>
    <row r="135" spans="5:20" ht="15" x14ac:dyDescent="0.25">
      <c r="E135" s="160">
        <v>8.085329852876999</v>
      </c>
      <c r="F135" s="161">
        <v>10.329999999999998</v>
      </c>
      <c r="G135" s="162">
        <v>8.0399999999999999E-2</v>
      </c>
      <c r="H135" s="134">
        <f t="shared" si="22"/>
        <v>0.22955555555555554</v>
      </c>
      <c r="I135" s="128">
        <f t="shared" si="23"/>
        <v>2.8714285714285716E-3</v>
      </c>
      <c r="J135" s="132">
        <f t="shared" si="24"/>
        <v>11.296967780986254</v>
      </c>
      <c r="K135" s="135">
        <f t="shared" si="25"/>
        <v>0.70815462654188255</v>
      </c>
      <c r="L135" s="136">
        <f t="shared" si="26"/>
        <v>0.7157079678040057</v>
      </c>
      <c r="M135" s="137">
        <f t="shared" si="27"/>
        <v>1.0106662316096249</v>
      </c>
      <c r="N135" s="4"/>
      <c r="O135" s="4"/>
      <c r="P135" s="8">
        <f t="shared" si="28"/>
        <v>3.4670000000000001</v>
      </c>
      <c r="Q135" s="29">
        <f t="shared" si="29"/>
        <v>76.72909313451467</v>
      </c>
      <c r="S135" s="17">
        <f t="shared" si="30"/>
        <v>0.70815462654188255</v>
      </c>
      <c r="T135" s="62"/>
    </row>
    <row r="136" spans="5:20" ht="15" x14ac:dyDescent="0.2">
      <c r="E136" s="160">
        <v>8.1862817579640001</v>
      </c>
      <c r="F136" s="161">
        <v>10.43</v>
      </c>
      <c r="G136" s="162">
        <v>8.0399999999999999E-2</v>
      </c>
      <c r="H136" s="134">
        <f t="shared" si="22"/>
        <v>0.23177777777777775</v>
      </c>
      <c r="I136" s="128">
        <f t="shared" si="23"/>
        <v>2.8714285714285716E-3</v>
      </c>
      <c r="J136" s="132">
        <f t="shared" si="24"/>
        <v>11.253181313672306</v>
      </c>
      <c r="K136" s="135">
        <f t="shared" si="25"/>
        <v>0.71091007751561064</v>
      </c>
      <c r="L136" s="136">
        <f t="shared" si="26"/>
        <v>0.72746377488985214</v>
      </c>
      <c r="M136" s="137">
        <f t="shared" si="27"/>
        <v>1.0232852197455</v>
      </c>
      <c r="N136" s="4"/>
      <c r="O136" s="4"/>
      <c r="P136" s="8">
        <f t="shared" si="28"/>
        <v>3.4569999999999999</v>
      </c>
      <c r="Q136" s="29">
        <f t="shared" si="29"/>
        <v>76.598240420360355</v>
      </c>
      <c r="S136" s="17">
        <f t="shared" si="30"/>
        <v>0.71091007751561064</v>
      </c>
      <c r="T136" s="68"/>
    </row>
    <row r="137" spans="5:20" ht="15" x14ac:dyDescent="0.2">
      <c r="E137" s="160">
        <v>8.2138140957149997</v>
      </c>
      <c r="F137" s="161">
        <v>10.53</v>
      </c>
      <c r="G137" s="162">
        <v>8.0399999999999999E-2</v>
      </c>
      <c r="H137" s="134">
        <f t="shared" si="22"/>
        <v>0.23399999999999999</v>
      </c>
      <c r="I137" s="128">
        <f t="shared" si="23"/>
        <v>2.8714285714285716E-3</v>
      </c>
      <c r="J137" s="132">
        <f t="shared" si="24"/>
        <v>11.209418672996989</v>
      </c>
      <c r="K137" s="135">
        <f t="shared" si="25"/>
        <v>0.71368553832962434</v>
      </c>
      <c r="L137" s="136">
        <f t="shared" si="26"/>
        <v>0.732760041829977</v>
      </c>
      <c r="M137" s="137">
        <f t="shared" si="27"/>
        <v>1.026726761964375</v>
      </c>
      <c r="N137" s="4"/>
      <c r="O137" s="4"/>
      <c r="P137" s="8">
        <f t="shared" si="28"/>
        <v>3.4470000000000001</v>
      </c>
      <c r="Q137" s="29">
        <f t="shared" si="29"/>
        <v>76.467316463170732</v>
      </c>
      <c r="S137" s="17">
        <f t="shared" si="30"/>
        <v>0.71368553832962434</v>
      </c>
      <c r="T137" s="68"/>
    </row>
    <row r="138" spans="5:20" ht="15" x14ac:dyDescent="0.2">
      <c r="E138" s="160">
        <v>8.2505238793829996</v>
      </c>
      <c r="F138" s="161">
        <v>10.630000000000003</v>
      </c>
      <c r="G138" s="162">
        <v>8.0399999999999999E-2</v>
      </c>
      <c r="H138" s="134">
        <f t="shared" si="22"/>
        <v>0.23622222222222225</v>
      </c>
      <c r="I138" s="128">
        <f t="shared" si="23"/>
        <v>2.8714285714285716E-3</v>
      </c>
      <c r="J138" s="132">
        <f t="shared" si="24"/>
        <v>11.165680100570501</v>
      </c>
      <c r="K138" s="135">
        <f t="shared" si="25"/>
        <v>0.71648121099146</v>
      </c>
      <c r="L138" s="136">
        <f t="shared" si="26"/>
        <v>0.7389181675517863</v>
      </c>
      <c r="M138" s="137">
        <f t="shared" si="27"/>
        <v>1.0313154849228749</v>
      </c>
      <c r="N138" s="4"/>
      <c r="O138" s="4"/>
      <c r="P138" s="8">
        <f t="shared" si="28"/>
        <v>3.4369999999999998</v>
      </c>
      <c r="Q138" s="29">
        <f t="shared" si="29"/>
        <v>76.336320461712901</v>
      </c>
      <c r="S138" s="17">
        <f t="shared" si="30"/>
        <v>0.71648121099146</v>
      </c>
      <c r="T138" s="68"/>
    </row>
    <row r="139" spans="5:20" ht="15" x14ac:dyDescent="0.2">
      <c r="E139" s="160">
        <v>8.4065404599719997</v>
      </c>
      <c r="F139" s="161">
        <v>10.73</v>
      </c>
      <c r="G139" s="162">
        <v>8.0399999999999999E-2</v>
      </c>
      <c r="H139" s="134">
        <f t="shared" si="22"/>
        <v>0.23844444444444443</v>
      </c>
      <c r="I139" s="128">
        <f t="shared" si="23"/>
        <v>2.8714285714285716E-3</v>
      </c>
      <c r="J139" s="132">
        <f t="shared" si="24"/>
        <v>11.121965838402129</v>
      </c>
      <c r="K139" s="135">
        <f t="shared" si="25"/>
        <v>0.71929730015690685</v>
      </c>
      <c r="L139" s="136">
        <f t="shared" si="26"/>
        <v>0.75585023206470758</v>
      </c>
      <c r="M139" s="137">
        <f t="shared" si="27"/>
        <v>1.0508175574965</v>
      </c>
      <c r="N139" s="4"/>
      <c r="O139" s="4"/>
      <c r="P139" s="8">
        <f t="shared" si="28"/>
        <v>3.427</v>
      </c>
      <c r="Q139" s="29">
        <f t="shared" si="29"/>
        <v>76.205251611039444</v>
      </c>
      <c r="S139" s="17">
        <f t="shared" si="30"/>
        <v>0.71929730015690685</v>
      </c>
    </row>
    <row r="140" spans="5:20" ht="15" x14ac:dyDescent="0.2">
      <c r="E140" s="160">
        <v>8.4799600273080014</v>
      </c>
      <c r="F140" s="161">
        <v>10.82</v>
      </c>
      <c r="G140" s="162">
        <v>8.0399999999999999E-2</v>
      </c>
      <c r="H140" s="134">
        <f t="shared" si="22"/>
        <v>0.24044444444444446</v>
      </c>
      <c r="I140" s="128">
        <f t="shared" si="23"/>
        <v>2.8714285714285716E-3</v>
      </c>
      <c r="J140" s="132">
        <f t="shared" si="24"/>
        <v>11.082643988067407</v>
      </c>
      <c r="K140" s="135">
        <f t="shared" si="25"/>
        <v>0.7218494078320602</v>
      </c>
      <c r="L140" s="136">
        <f t="shared" si="26"/>
        <v>0.76515676551897782</v>
      </c>
      <c r="M140" s="137">
        <f t="shared" si="27"/>
        <v>1.0599950034135004</v>
      </c>
      <c r="N140" s="4"/>
      <c r="O140" s="4"/>
      <c r="P140" s="8">
        <f t="shared" si="28"/>
        <v>3.4180000000000001</v>
      </c>
      <c r="Q140" s="29">
        <f t="shared" si="29"/>
        <v>76.087226691030182</v>
      </c>
      <c r="S140" s="17">
        <f t="shared" si="30"/>
        <v>0.7218494078320602</v>
      </c>
    </row>
    <row r="141" spans="5:20" ht="15" x14ac:dyDescent="0.2">
      <c r="E141" s="160">
        <v>8.489137473225</v>
      </c>
      <c r="F141" s="161">
        <v>10.920000000000002</v>
      </c>
      <c r="G141" s="162">
        <v>8.0399999999999999E-2</v>
      </c>
      <c r="H141" s="134">
        <f t="shared" si="22"/>
        <v>0.2426666666666667</v>
      </c>
      <c r="I141" s="128">
        <f t="shared" si="23"/>
        <v>2.8714285714285716E-3</v>
      </c>
      <c r="J141" s="132">
        <f t="shared" si="24"/>
        <v>11.038976583575849</v>
      </c>
      <c r="K141" s="135">
        <f t="shared" si="25"/>
        <v>0.72470486185310534</v>
      </c>
      <c r="L141" s="136">
        <f t="shared" si="26"/>
        <v>0.76901489997319294</v>
      </c>
      <c r="M141" s="137">
        <f t="shared" si="27"/>
        <v>1.061142184153125</v>
      </c>
      <c r="N141" s="4"/>
      <c r="O141" s="4"/>
      <c r="P141" s="8">
        <f t="shared" si="28"/>
        <v>3.4079999999999999</v>
      </c>
      <c r="Q141" s="29">
        <f t="shared" si="29"/>
        <v>75.956017195682847</v>
      </c>
      <c r="S141" s="17">
        <f t="shared" si="30"/>
        <v>0.72470486185310534</v>
      </c>
    </row>
    <row r="142" spans="5:20" ht="15" x14ac:dyDescent="0.2">
      <c r="E142" s="160">
        <v>8.5809119323949989</v>
      </c>
      <c r="F142" s="161">
        <v>11.02</v>
      </c>
      <c r="G142" s="162">
        <v>8.0399999999999999E-2</v>
      </c>
      <c r="H142" s="134">
        <f t="shared" si="22"/>
        <v>0.24488888888888885</v>
      </c>
      <c r="I142" s="128">
        <f t="shared" si="23"/>
        <v>2.8714285714285716E-3</v>
      </c>
      <c r="J142" s="132">
        <f t="shared" si="24"/>
        <v>10.995334193471566</v>
      </c>
      <c r="K142" s="135">
        <f t="shared" si="25"/>
        <v>0.72758134125199825</v>
      </c>
      <c r="L142" s="136">
        <f t="shared" si="26"/>
        <v>0.7804139266171537</v>
      </c>
      <c r="M142" s="137">
        <f t="shared" si="27"/>
        <v>1.0726139915493749</v>
      </c>
      <c r="N142" s="4"/>
      <c r="O142" s="4"/>
      <c r="P142" s="8">
        <f t="shared" si="28"/>
        <v>3.3980000000000001</v>
      </c>
      <c r="Q142" s="29">
        <f t="shared" si="29"/>
        <v>75.824732495280216</v>
      </c>
      <c r="S142" s="17">
        <f t="shared" si="30"/>
        <v>0.72758134125199825</v>
      </c>
    </row>
    <row r="143" spans="5:20" ht="15" x14ac:dyDescent="0.2">
      <c r="E143" s="160">
        <v>8.663508945648001</v>
      </c>
      <c r="F143" s="161">
        <v>11.12</v>
      </c>
      <c r="G143" s="162">
        <v>8.0399999999999999E-2</v>
      </c>
      <c r="H143" s="134">
        <f t="shared" si="22"/>
        <v>0.24711111111111109</v>
      </c>
      <c r="I143" s="128">
        <f t="shared" si="23"/>
        <v>2.8714285714285716E-3</v>
      </c>
      <c r="J143" s="132">
        <f t="shared" si="24"/>
        <v>10.951717061367448</v>
      </c>
      <c r="K143" s="135">
        <f t="shared" si="25"/>
        <v>0.7304790614268396</v>
      </c>
      <c r="L143" s="136">
        <f t="shared" si="26"/>
        <v>0.79106398540999756</v>
      </c>
      <c r="M143" s="137">
        <f t="shared" si="27"/>
        <v>1.0829386182060001</v>
      </c>
      <c r="N143" s="4"/>
      <c r="O143" s="4"/>
      <c r="P143" s="8">
        <f t="shared" si="28"/>
        <v>3.3879999999999999</v>
      </c>
      <c r="Q143" s="29">
        <f t="shared" si="29"/>
        <v>75.693371769882361</v>
      </c>
      <c r="S143" s="17">
        <f t="shared" si="30"/>
        <v>0.7304790614268396</v>
      </c>
    </row>
    <row r="144" spans="5:20" ht="15" x14ac:dyDescent="0.2">
      <c r="E144" s="160">
        <v>8.7552834048180017</v>
      </c>
      <c r="F144" s="161">
        <v>11.22</v>
      </c>
      <c r="G144" s="162">
        <v>8.0399999999999999E-2</v>
      </c>
      <c r="H144" s="134">
        <f t="shared" si="22"/>
        <v>0.24933333333333335</v>
      </c>
      <c r="I144" s="128">
        <f t="shared" si="23"/>
        <v>2.8714285714285716E-3</v>
      </c>
      <c r="J144" s="132">
        <f t="shared" si="24"/>
        <v>10.908125431299851</v>
      </c>
      <c r="K144" s="135">
        <f t="shared" si="25"/>
        <v>0.73339824064038939</v>
      </c>
      <c r="L144" s="136">
        <f t="shared" si="26"/>
        <v>0.80263868067519017</v>
      </c>
      <c r="M144" s="137">
        <f t="shared" si="27"/>
        <v>1.0944104256022504</v>
      </c>
      <c r="N144" s="4"/>
      <c r="O144" s="4"/>
      <c r="P144" s="8">
        <f t="shared" si="28"/>
        <v>3.3780000000000001</v>
      </c>
      <c r="Q144" s="29">
        <f t="shared" si="29"/>
        <v>75.561934195572661</v>
      </c>
      <c r="S144" s="17">
        <f t="shared" si="30"/>
        <v>0.73339824064038939</v>
      </c>
    </row>
    <row r="145" spans="5:19" ht="15" x14ac:dyDescent="0.2">
      <c r="E145" s="160">
        <v>8.6726863915649997</v>
      </c>
      <c r="F145" s="161">
        <v>11.31</v>
      </c>
      <c r="G145" s="162">
        <v>8.0399999999999999E-2</v>
      </c>
      <c r="H145" s="134">
        <f t="shared" si="22"/>
        <v>0.25133333333333335</v>
      </c>
      <c r="I145" s="128">
        <f t="shared" si="23"/>
        <v>2.8714285714285716E-3</v>
      </c>
      <c r="J145" s="132">
        <f t="shared" si="24"/>
        <v>10.868914970521557</v>
      </c>
      <c r="K145" s="135">
        <f t="shared" si="25"/>
        <v>0.736044032150167</v>
      </c>
      <c r="L145" s="136">
        <f t="shared" si="26"/>
        <v>0.79793488265267309</v>
      </c>
      <c r="M145" s="137">
        <f t="shared" si="27"/>
        <v>1.084085798945625</v>
      </c>
      <c r="N145" s="4"/>
      <c r="O145" s="4"/>
      <c r="P145" s="8">
        <f t="shared" si="28"/>
        <v>3.3689999999999998</v>
      </c>
      <c r="Q145" s="29">
        <f t="shared" si="29"/>
        <v>75.443573988658954</v>
      </c>
      <c r="S145" s="17">
        <f t="shared" si="30"/>
        <v>0.736044032150167</v>
      </c>
    </row>
    <row r="146" spans="5:19" ht="15" x14ac:dyDescent="0.2">
      <c r="E146" s="160">
        <v>8.663508945648001</v>
      </c>
      <c r="F146" s="161">
        <v>11.41</v>
      </c>
      <c r="G146" s="162">
        <v>8.0399999999999999E-2</v>
      </c>
      <c r="H146" s="134">
        <f t="shared" si="22"/>
        <v>0.25355555555555553</v>
      </c>
      <c r="I146" s="128">
        <f t="shared" si="23"/>
        <v>2.8714285714285716E-3</v>
      </c>
      <c r="J146" s="132">
        <f t="shared" si="24"/>
        <v>10.825372468182522</v>
      </c>
      <c r="K146" s="135">
        <f t="shared" si="25"/>
        <v>0.73900459531653651</v>
      </c>
      <c r="L146" s="136">
        <f t="shared" si="26"/>
        <v>0.80029661529997431</v>
      </c>
      <c r="M146" s="137">
        <f t="shared" si="27"/>
        <v>1.0829386182060001</v>
      </c>
      <c r="N146" s="4"/>
      <c r="O146" s="4"/>
      <c r="P146" s="8">
        <f t="shared" si="28"/>
        <v>3.359</v>
      </c>
      <c r="Q146" s="29">
        <f t="shared" si="29"/>
        <v>75.311988117040713</v>
      </c>
      <c r="S146" s="17">
        <f t="shared" si="30"/>
        <v>0.73900459531653651</v>
      </c>
    </row>
    <row r="147" spans="5:19" ht="15" x14ac:dyDescent="0.2">
      <c r="E147" s="160">
        <v>8.7093961752329996</v>
      </c>
      <c r="F147" s="161">
        <v>11.5</v>
      </c>
      <c r="G147" s="162">
        <v>8.0399999999999999E-2</v>
      </c>
      <c r="H147" s="134">
        <f t="shared" si="22"/>
        <v>0.25555555555555554</v>
      </c>
      <c r="I147" s="128">
        <f t="shared" si="23"/>
        <v>2.8714285714285716E-3</v>
      </c>
      <c r="J147" s="132">
        <f t="shared" si="24"/>
        <v>10.786206620494562</v>
      </c>
      <c r="K147" s="135">
        <f t="shared" si="25"/>
        <v>0.74168799852205958</v>
      </c>
      <c r="L147" s="136">
        <f t="shared" si="26"/>
        <v>0.80745682719303047</v>
      </c>
      <c r="M147" s="137">
        <f t="shared" si="27"/>
        <v>1.0886745219041249</v>
      </c>
      <c r="N147" s="4"/>
      <c r="O147" s="4"/>
      <c r="P147" s="8">
        <f t="shared" si="28"/>
        <v>3.35</v>
      </c>
      <c r="Q147" s="29">
        <f t="shared" si="29"/>
        <v>75.193493088102485</v>
      </c>
      <c r="S147" s="17">
        <f t="shared" si="30"/>
        <v>0.74168799852205958</v>
      </c>
    </row>
    <row r="148" spans="5:19" ht="15" x14ac:dyDescent="0.2">
      <c r="E148" s="160">
        <v>8.773638296651999</v>
      </c>
      <c r="F148" s="161">
        <v>11.61</v>
      </c>
      <c r="G148" s="162">
        <v>8.0399999999999999E-2</v>
      </c>
      <c r="H148" s="134">
        <f t="shared" si="22"/>
        <v>0.25800000000000001</v>
      </c>
      <c r="I148" s="128">
        <f t="shared" si="23"/>
        <v>2.8714285714285716E-3</v>
      </c>
      <c r="J148" s="132">
        <f t="shared" si="24"/>
        <v>10.738366345792784</v>
      </c>
      <c r="K148" s="135">
        <f t="shared" si="25"/>
        <v>0.74499227744584662</v>
      </c>
      <c r="L148" s="136">
        <f t="shared" si="26"/>
        <v>0.81703659701360898</v>
      </c>
      <c r="M148" s="137">
        <f t="shared" si="27"/>
        <v>1.0967047870814999</v>
      </c>
      <c r="N148" s="4"/>
      <c r="O148" s="4"/>
      <c r="P148" s="8">
        <f t="shared" si="28"/>
        <v>3.339</v>
      </c>
      <c r="Q148" s="29">
        <f t="shared" si="29"/>
        <v>75.048577750028358</v>
      </c>
      <c r="S148" s="17">
        <f t="shared" si="30"/>
        <v>0.74499227744584662</v>
      </c>
    </row>
    <row r="149" spans="5:19" ht="15" x14ac:dyDescent="0.2">
      <c r="E149" s="160">
        <v>8.9388323231579996</v>
      </c>
      <c r="F149" s="161">
        <v>11.71</v>
      </c>
      <c r="G149" s="162">
        <v>8.0399999999999999E-2</v>
      </c>
      <c r="H149" s="134">
        <f t="shared" si="22"/>
        <v>0.26022222222222224</v>
      </c>
      <c r="I149" s="128">
        <f t="shared" si="23"/>
        <v>2.8714285714285716E-3</v>
      </c>
      <c r="J149" s="132">
        <f t="shared" si="24"/>
        <v>10.694903217664548</v>
      </c>
      <c r="K149" s="135">
        <f t="shared" si="25"/>
        <v>0.74801985929022408</v>
      </c>
      <c r="L149" s="136">
        <f t="shared" si="26"/>
        <v>0.83580301207344421</v>
      </c>
      <c r="M149" s="137">
        <f t="shared" si="27"/>
        <v>1.1173540403947499</v>
      </c>
      <c r="N149" s="4"/>
      <c r="O149" s="4"/>
      <c r="P149" s="8">
        <f t="shared" si="28"/>
        <v>3.3289999999999997</v>
      </c>
      <c r="Q149" s="29">
        <f t="shared" si="29"/>
        <v>74.916751570460377</v>
      </c>
      <c r="S149" s="17">
        <f t="shared" si="30"/>
        <v>0.74801985929022408</v>
      </c>
    </row>
    <row r="150" spans="5:19" ht="15" x14ac:dyDescent="0.2">
      <c r="E150" s="160">
        <v>9.0397842282449989</v>
      </c>
      <c r="F150" s="161">
        <v>11.81</v>
      </c>
      <c r="G150" s="162">
        <v>8.0399999999999999E-2</v>
      </c>
      <c r="H150" s="134">
        <f t="shared" si="22"/>
        <v>0.26244444444444448</v>
      </c>
      <c r="I150" s="128">
        <f t="shared" si="23"/>
        <v>2.8714285714285716E-3</v>
      </c>
      <c r="J150" s="132">
        <f t="shared" si="24"/>
        <v>10.651467040282299</v>
      </c>
      <c r="K150" s="135">
        <f t="shared" si="25"/>
        <v>0.75107024879719986</v>
      </c>
      <c r="L150" s="136">
        <f t="shared" si="26"/>
        <v>0.84868912367262184</v>
      </c>
      <c r="M150" s="137">
        <f t="shared" si="27"/>
        <v>1.1299730285306249</v>
      </c>
      <c r="N150" s="4"/>
      <c r="O150" s="4"/>
      <c r="P150" s="8">
        <f t="shared" si="28"/>
        <v>3.319</v>
      </c>
      <c r="Q150" s="29">
        <f t="shared" si="29"/>
        <v>74.784843596920496</v>
      </c>
      <c r="S150" s="17">
        <f t="shared" si="30"/>
        <v>0.75107024879719986</v>
      </c>
    </row>
    <row r="151" spans="5:19" ht="15" x14ac:dyDescent="0.2">
      <c r="E151" s="160">
        <v>8.8837676476559988</v>
      </c>
      <c r="F151" s="161">
        <v>11.91</v>
      </c>
      <c r="G151" s="162">
        <v>8.0399999999999999E-2</v>
      </c>
      <c r="H151" s="134">
        <f t="shared" si="22"/>
        <v>0.26466666666666666</v>
      </c>
      <c r="I151" s="128">
        <f t="shared" si="23"/>
        <v>2.8714285714285716E-3</v>
      </c>
      <c r="J151" s="132">
        <f t="shared" si="24"/>
        <v>10.608058060745099</v>
      </c>
      <c r="K151" s="135">
        <f t="shared" si="25"/>
        <v>0.75414368531822384</v>
      </c>
      <c r="L151" s="136">
        <f t="shared" si="26"/>
        <v>0.83745465916426287</v>
      </c>
      <c r="M151" s="137">
        <f t="shared" si="27"/>
        <v>1.1104709559569999</v>
      </c>
      <c r="N151" s="4"/>
      <c r="O151" s="4"/>
      <c r="P151" s="8">
        <f t="shared" si="28"/>
        <v>3.3090000000000002</v>
      </c>
      <c r="Q151" s="29">
        <f t="shared" si="29"/>
        <v>74.652852976511127</v>
      </c>
      <c r="S151" s="17">
        <f t="shared" si="30"/>
        <v>0.75414368531822384</v>
      </c>
    </row>
    <row r="152" spans="5:19" ht="15" x14ac:dyDescent="0.2">
      <c r="E152" s="160">
        <v>8.8562353099049993</v>
      </c>
      <c r="F152" s="161">
        <v>12.010000000000002</v>
      </c>
      <c r="G152" s="162">
        <v>8.0399999999999999E-2</v>
      </c>
      <c r="H152" s="134">
        <f t="shared" si="22"/>
        <v>0.2668888888888889</v>
      </c>
      <c r="I152" s="128">
        <f t="shared" si="23"/>
        <v>2.8714285714285716E-3</v>
      </c>
      <c r="J152" s="132">
        <f t="shared" si="24"/>
        <v>10.56467652661677</v>
      </c>
      <c r="K152" s="135">
        <f t="shared" si="25"/>
        <v>0.75724041146406196</v>
      </c>
      <c r="L152" s="136">
        <f t="shared" si="26"/>
        <v>0.83828740876187702</v>
      </c>
      <c r="M152" s="137">
        <f t="shared" si="27"/>
        <v>1.1070294137381249</v>
      </c>
      <c r="N152" s="4"/>
      <c r="O152" s="4"/>
      <c r="P152" s="8">
        <f t="shared" si="28"/>
        <v>3.2989999999999999</v>
      </c>
      <c r="Q152" s="29">
        <f t="shared" si="29"/>
        <v>74.520778851903316</v>
      </c>
      <c r="S152" s="17">
        <f t="shared" si="30"/>
        <v>0.75724041146406196</v>
      </c>
    </row>
    <row r="153" spans="5:19" ht="15" x14ac:dyDescent="0.2">
      <c r="E153" s="160">
        <v>8.5074923650590009</v>
      </c>
      <c r="F153" s="161">
        <v>12.11</v>
      </c>
      <c r="G153" s="162">
        <v>8.0399999999999999E-2</v>
      </c>
      <c r="H153" s="134">
        <f t="shared" si="22"/>
        <v>0.26911111111111108</v>
      </c>
      <c r="I153" s="128">
        <f t="shared" si="23"/>
        <v>2.8714285714285716E-3</v>
      </c>
      <c r="J153" s="132">
        <f t="shared" si="24"/>
        <v>10.521322685931292</v>
      </c>
      <c r="K153" s="135">
        <f t="shared" si="25"/>
        <v>0.76036067315921152</v>
      </c>
      <c r="L153" s="136">
        <f t="shared" si="26"/>
        <v>0.80859532769913922</v>
      </c>
      <c r="M153" s="137">
        <f t="shared" si="27"/>
        <v>1.0634365456323751</v>
      </c>
      <c r="N153" s="4"/>
      <c r="O153" s="4"/>
      <c r="P153" s="8">
        <f t="shared" si="28"/>
        <v>3.2890000000000001</v>
      </c>
      <c r="Q153" s="29">
        <f t="shared" si="29"/>
        <v>74.388620361276168</v>
      </c>
      <c r="S153" s="17">
        <f t="shared" si="30"/>
        <v>0.76036067315921152</v>
      </c>
    </row>
    <row r="154" spans="5:19" ht="15" x14ac:dyDescent="0.2">
      <c r="E154" s="160">
        <v>8.3606532303869994</v>
      </c>
      <c r="F154" s="161">
        <v>12.219999999999999</v>
      </c>
      <c r="G154" s="162">
        <v>8.0399999999999999E-2</v>
      </c>
      <c r="H154" s="134">
        <f t="shared" si="22"/>
        <v>0.27155555555555555</v>
      </c>
      <c r="I154" s="128">
        <f t="shared" si="23"/>
        <v>2.8714285714285716E-3</v>
      </c>
      <c r="J154" s="132">
        <f t="shared" si="24"/>
        <v>10.473665743714314</v>
      </c>
      <c r="K154" s="135">
        <f t="shared" si="25"/>
        <v>0.76382044221729495</v>
      </c>
      <c r="L154" s="136">
        <f t="shared" si="26"/>
        <v>0.79825473095745658</v>
      </c>
      <c r="M154" s="137">
        <f t="shared" si="27"/>
        <v>1.0450816537983747</v>
      </c>
      <c r="N154" s="4"/>
      <c r="O154" s="4"/>
      <c r="P154" s="8">
        <f t="shared" si="28"/>
        <v>3.278</v>
      </c>
      <c r="Q154" s="29">
        <f t="shared" si="29"/>
        <v>74.243147544678962</v>
      </c>
      <c r="S154" s="17">
        <f t="shared" si="30"/>
        <v>0.76382044221729495</v>
      </c>
    </row>
    <row r="155" spans="5:19" ht="15" x14ac:dyDescent="0.2">
      <c r="E155" s="160">
        <v>8.544202148726999</v>
      </c>
      <c r="F155" s="161">
        <v>12.32</v>
      </c>
      <c r="G155" s="162">
        <v>8.0399999999999999E-2</v>
      </c>
      <c r="H155" s="134">
        <f t="shared" si="22"/>
        <v>0.27377777777777779</v>
      </c>
      <c r="I155" s="128">
        <f t="shared" si="23"/>
        <v>2.8714285714285716E-3</v>
      </c>
      <c r="J155" s="132">
        <f t="shared" si="24"/>
        <v>10.430370868731996</v>
      </c>
      <c r="K155" s="135">
        <f t="shared" si="25"/>
        <v>0.76699094410748858</v>
      </c>
      <c r="L155" s="136">
        <f t="shared" si="26"/>
        <v>0.81916570908716924</v>
      </c>
      <c r="M155" s="137">
        <f t="shared" si="27"/>
        <v>1.0680252685908749</v>
      </c>
      <c r="N155" s="4"/>
      <c r="O155" s="4"/>
      <c r="P155" s="8">
        <f t="shared" si="28"/>
        <v>3.2679999999999998</v>
      </c>
      <c r="Q155" s="29">
        <f t="shared" si="29"/>
        <v>74.11080905985277</v>
      </c>
      <c r="S155" s="17">
        <f t="shared" si="30"/>
        <v>0.76699094410748858</v>
      </c>
    </row>
    <row r="156" spans="5:19" ht="15" x14ac:dyDescent="0.2">
      <c r="E156" s="160">
        <v>8.544202148726999</v>
      </c>
      <c r="F156" s="161">
        <v>12.42</v>
      </c>
      <c r="G156" s="162">
        <v>8.0399999999999999E-2</v>
      </c>
      <c r="H156" s="134">
        <f t="shared" si="22"/>
        <v>0.27600000000000002</v>
      </c>
      <c r="I156" s="128">
        <f t="shared" si="23"/>
        <v>2.8714285714285716E-3</v>
      </c>
      <c r="J156" s="132">
        <f t="shared" si="24"/>
        <v>10.387104459145002</v>
      </c>
      <c r="K156" s="135">
        <f t="shared" si="25"/>
        <v>0.77018576557749452</v>
      </c>
      <c r="L156" s="136">
        <f t="shared" si="26"/>
        <v>0.82257785914577208</v>
      </c>
      <c r="M156" s="137">
        <f t="shared" si="27"/>
        <v>1.0680252685908747</v>
      </c>
      <c r="N156" s="4"/>
      <c r="O156" s="4"/>
      <c r="P156" s="8">
        <f t="shared" si="28"/>
        <v>3.258</v>
      </c>
      <c r="Q156" s="29">
        <f t="shared" si="29"/>
        <v>73.978383508149093</v>
      </c>
      <c r="S156" s="17">
        <f t="shared" si="30"/>
        <v>0.77018576557749452</v>
      </c>
    </row>
    <row r="157" spans="5:19" ht="15" x14ac:dyDescent="0.2">
      <c r="E157" s="160">
        <v>8.4248953518060006</v>
      </c>
      <c r="F157" s="161">
        <v>12.53</v>
      </c>
      <c r="G157" s="162">
        <v>8.0399999999999999E-2</v>
      </c>
      <c r="H157" s="134">
        <f t="shared" si="22"/>
        <v>0.27844444444444444</v>
      </c>
      <c r="I157" s="128">
        <f t="shared" si="23"/>
        <v>2.8714285714285716E-3</v>
      </c>
      <c r="J157" s="132">
        <f t="shared" si="24"/>
        <v>10.33954458454367</v>
      </c>
      <c r="K157" s="135">
        <f t="shared" si="25"/>
        <v>0.77372846884948898</v>
      </c>
      <c r="L157" s="136">
        <f t="shared" si="26"/>
        <v>0.81482267259625418</v>
      </c>
      <c r="M157" s="137">
        <f t="shared" si="27"/>
        <v>1.0531119189757501</v>
      </c>
      <c r="N157" s="4"/>
      <c r="O157" s="4"/>
      <c r="P157" s="8">
        <f t="shared" si="28"/>
        <v>3.2469999999999999</v>
      </c>
      <c r="Q157" s="29">
        <f t="shared" si="29"/>
        <v>73.832613787549249</v>
      </c>
      <c r="S157" s="17">
        <f t="shared" si="30"/>
        <v>0.77372846884948898</v>
      </c>
    </row>
    <row r="158" spans="5:19" ht="15" x14ac:dyDescent="0.2">
      <c r="E158" s="160">
        <v>8.3422983385530003</v>
      </c>
      <c r="F158" s="161">
        <v>12.63</v>
      </c>
      <c r="G158" s="162">
        <v>8.0399999999999999E-2</v>
      </c>
      <c r="H158" s="134">
        <f t="shared" si="22"/>
        <v>0.28066666666666668</v>
      </c>
      <c r="I158" s="128">
        <f t="shared" si="23"/>
        <v>2.8714285714285716E-3</v>
      </c>
      <c r="J158" s="132">
        <f t="shared" si="24"/>
        <v>10.296338766694459</v>
      </c>
      <c r="K158" s="135">
        <f t="shared" si="25"/>
        <v>0.77697521238108247</v>
      </c>
      <c r="L158" s="136">
        <f t="shared" si="26"/>
        <v>0.81021987791794603</v>
      </c>
      <c r="M158" s="137">
        <f t="shared" si="27"/>
        <v>1.042787292319125</v>
      </c>
      <c r="N158" s="4"/>
      <c r="O158" s="4"/>
      <c r="P158" s="8">
        <f t="shared" si="28"/>
        <v>3.2370000000000001</v>
      </c>
      <c r="Q158" s="29">
        <f t="shared" si="29"/>
        <v>73.700002522368663</v>
      </c>
      <c r="S158" s="17">
        <f t="shared" si="30"/>
        <v>0.77697521238108247</v>
      </c>
    </row>
    <row r="159" spans="5:19" ht="15" x14ac:dyDescent="0.2">
      <c r="E159" s="160">
        <v>8.314766000801999</v>
      </c>
      <c r="F159" s="161">
        <v>12.73</v>
      </c>
      <c r="G159" s="162">
        <v>8.0399999999999999E-2</v>
      </c>
      <c r="H159" s="134">
        <f t="shared" si="22"/>
        <v>0.28288888888888891</v>
      </c>
      <c r="I159" s="128">
        <f t="shared" si="23"/>
        <v>2.8714285714285716E-3</v>
      </c>
      <c r="J159" s="132">
        <f t="shared" si="24"/>
        <v>10.253162190929418</v>
      </c>
      <c r="K159" s="135">
        <f t="shared" si="25"/>
        <v>0.78024709363100642</v>
      </c>
      <c r="L159" s="136">
        <f t="shared" si="26"/>
        <v>0.8109465007934582</v>
      </c>
      <c r="M159" s="137">
        <f t="shared" si="27"/>
        <v>1.0393457501002499</v>
      </c>
      <c r="N159" s="4"/>
      <c r="O159" s="4"/>
      <c r="P159" s="8">
        <f t="shared" si="28"/>
        <v>3.2269999999999999</v>
      </c>
      <c r="Q159" s="29">
        <f t="shared" si="29"/>
        <v>73.567301443816632</v>
      </c>
      <c r="S159" s="17">
        <f t="shared" si="30"/>
        <v>0.78024709363100642</v>
      </c>
    </row>
    <row r="160" spans="5:19" ht="15" x14ac:dyDescent="0.2">
      <c r="E160" s="160">
        <v>8.3881855681380006</v>
      </c>
      <c r="F160" s="161">
        <v>12.829999999999998</v>
      </c>
      <c r="G160" s="162">
        <v>8.0399999999999999E-2</v>
      </c>
      <c r="H160" s="134">
        <f t="shared" si="22"/>
        <v>0.28511111111111109</v>
      </c>
      <c r="I160" s="128">
        <f t="shared" si="23"/>
        <v>2.8714285714285716E-3</v>
      </c>
      <c r="J160" s="132">
        <f t="shared" si="24"/>
        <v>10.210015108831596</v>
      </c>
      <c r="K160" s="135">
        <f t="shared" si="25"/>
        <v>0.7835443840900933</v>
      </c>
      <c r="L160" s="136">
        <f t="shared" si="26"/>
        <v>0.82156446182751242</v>
      </c>
      <c r="M160" s="137">
        <f t="shared" si="27"/>
        <v>1.0485231960172501</v>
      </c>
      <c r="N160" s="4"/>
      <c r="O160" s="4"/>
      <c r="P160" s="8">
        <f t="shared" si="28"/>
        <v>3.2170000000000001</v>
      </c>
      <c r="Q160" s="29">
        <f t="shared" si="29"/>
        <v>73.4345096558731</v>
      </c>
      <c r="S160" s="17">
        <f t="shared" si="30"/>
        <v>0.7835443840900933</v>
      </c>
    </row>
    <row r="161" spans="5:19" ht="15" x14ac:dyDescent="0.2">
      <c r="E161" s="160">
        <v>8.3422983385530003</v>
      </c>
      <c r="F161" s="161">
        <v>12.92</v>
      </c>
      <c r="G161" s="162">
        <v>8.0399999999999999E-2</v>
      </c>
      <c r="H161" s="134">
        <f t="shared" si="22"/>
        <v>0.28711111111111109</v>
      </c>
      <c r="I161" s="128">
        <f t="shared" si="23"/>
        <v>2.8714285714285716E-3</v>
      </c>
      <c r="J161" s="132">
        <f t="shared" si="24"/>
        <v>10.171208160378352</v>
      </c>
      <c r="K161" s="135">
        <f t="shared" si="25"/>
        <v>0.78653389782776928</v>
      </c>
      <c r="L161" s="136">
        <f t="shared" si="26"/>
        <v>0.82018755363302687</v>
      </c>
      <c r="M161" s="137">
        <f t="shared" si="27"/>
        <v>1.042787292319125</v>
      </c>
      <c r="N161" s="4"/>
      <c r="O161" s="4"/>
      <c r="P161" s="8">
        <f t="shared" si="28"/>
        <v>3.2080000000000002</v>
      </c>
      <c r="Q161" s="29">
        <f t="shared" si="29"/>
        <v>73.314918745591271</v>
      </c>
      <c r="S161" s="17">
        <f t="shared" si="30"/>
        <v>0.78653389782776928</v>
      </c>
    </row>
    <row r="162" spans="5:19" ht="15" x14ac:dyDescent="0.2">
      <c r="E162" s="160">
        <v>8.3973630140550011</v>
      </c>
      <c r="F162" s="161">
        <v>13.03</v>
      </c>
      <c r="G162" s="162">
        <v>8.0399999999999999E-2</v>
      </c>
      <c r="H162" s="134">
        <f t="shared" si="22"/>
        <v>0.28955555555555557</v>
      </c>
      <c r="I162" s="128">
        <f t="shared" si="23"/>
        <v>2.8714285714285716E-3</v>
      </c>
      <c r="J162" s="132">
        <f t="shared" si="24"/>
        <v>10.123810434556995</v>
      </c>
      <c r="K162" s="135">
        <f t="shared" si="25"/>
        <v>0.7902162976790339</v>
      </c>
      <c r="L162" s="136">
        <f t="shared" si="26"/>
        <v>0.82946663890417449</v>
      </c>
      <c r="M162" s="137">
        <f t="shared" si="27"/>
        <v>1.0496703767568751</v>
      </c>
      <c r="N162" s="4"/>
      <c r="O162" s="4"/>
      <c r="P162" s="8">
        <f t="shared" si="28"/>
        <v>3.1970000000000001</v>
      </c>
      <c r="Q162" s="29">
        <f t="shared" si="29"/>
        <v>73.168650342575106</v>
      </c>
      <c r="S162" s="17">
        <f t="shared" si="30"/>
        <v>0.7902162976790339</v>
      </c>
    </row>
    <row r="163" spans="5:19" ht="15" x14ac:dyDescent="0.2">
      <c r="E163" s="160">
        <v>8.3055885548850004</v>
      </c>
      <c r="F163" s="161">
        <v>13.119999999999997</v>
      </c>
      <c r="G163" s="162">
        <v>8.0399999999999999E-2</v>
      </c>
      <c r="H163" s="134">
        <f t="shared" si="22"/>
        <v>0.29155555555555551</v>
      </c>
      <c r="I163" s="128">
        <f t="shared" si="23"/>
        <v>2.8714285714285716E-3</v>
      </c>
      <c r="J163" s="132">
        <f t="shared" si="24"/>
        <v>10.08505768824676</v>
      </c>
      <c r="K163" s="135">
        <f t="shared" si="25"/>
        <v>0.79325277527398685</v>
      </c>
      <c r="L163" s="136">
        <f t="shared" si="26"/>
        <v>0.82355389643079846</v>
      </c>
      <c r="M163" s="137">
        <f t="shared" si="27"/>
        <v>1.0381985693606248</v>
      </c>
      <c r="N163" s="4"/>
      <c r="O163" s="4"/>
      <c r="P163" s="8">
        <f t="shared" si="28"/>
        <v>3.1880000000000002</v>
      </c>
      <c r="Q163" s="29">
        <f t="shared" si="29"/>
        <v>73.048892164426874</v>
      </c>
      <c r="S163" s="17">
        <f t="shared" si="30"/>
        <v>0.79325277527398685</v>
      </c>
    </row>
    <row r="164" spans="5:19" ht="15" x14ac:dyDescent="0.2">
      <c r="E164" s="160">
        <v>8.3790081222209984</v>
      </c>
      <c r="F164" s="161">
        <v>13.22</v>
      </c>
      <c r="G164" s="162">
        <v>8.0399999999999999E-2</v>
      </c>
      <c r="H164" s="134">
        <f t="shared" si="22"/>
        <v>0.2937777777777778</v>
      </c>
      <c r="I164" s="128">
        <f t="shared" si="23"/>
        <v>2.8714285714285716E-3</v>
      </c>
      <c r="J164" s="132">
        <f t="shared" si="24"/>
        <v>10.042028045108546</v>
      </c>
      <c r="K164" s="135">
        <f t="shared" si="25"/>
        <v>0.79665182810326696</v>
      </c>
      <c r="L164" s="136">
        <f t="shared" si="26"/>
        <v>0.83439401728243512</v>
      </c>
      <c r="M164" s="137">
        <f t="shared" si="27"/>
        <v>1.0473760152776248</v>
      </c>
      <c r="N164" s="4"/>
      <c r="O164" s="4"/>
      <c r="P164" s="8">
        <f t="shared" si="28"/>
        <v>3.1779999999999999</v>
      </c>
      <c r="Q164" s="29">
        <f t="shared" si="29"/>
        <v>72.915737953166627</v>
      </c>
      <c r="S164" s="17">
        <f t="shared" si="30"/>
        <v>0.79665182810326696</v>
      </c>
    </row>
    <row r="165" spans="5:19" ht="15" x14ac:dyDescent="0.2">
      <c r="E165" s="160">
        <v>8.3790081222209984</v>
      </c>
      <c r="F165" s="161">
        <v>13.309999999999999</v>
      </c>
      <c r="G165" s="162">
        <v>8.0399999999999999E-2</v>
      </c>
      <c r="H165" s="134">
        <f t="shared" si="22"/>
        <v>0.29577777777777775</v>
      </c>
      <c r="I165" s="128">
        <f t="shared" si="23"/>
        <v>2.8714285714285716E-3</v>
      </c>
      <c r="J165" s="132">
        <f t="shared" si="24"/>
        <v>10.003327636596888</v>
      </c>
      <c r="K165" s="135">
        <f t="shared" si="25"/>
        <v>0.79973387762810333</v>
      </c>
      <c r="L165" s="136">
        <f t="shared" si="26"/>
        <v>0.83762208203264654</v>
      </c>
      <c r="M165" s="137">
        <f t="shared" si="27"/>
        <v>1.0473760152776248</v>
      </c>
      <c r="N165" s="4"/>
      <c r="O165" s="4"/>
      <c r="P165" s="8">
        <f t="shared" si="28"/>
        <v>3.169</v>
      </c>
      <c r="Q165" s="29">
        <f t="shared" si="29"/>
        <v>72.795817815879531</v>
      </c>
      <c r="S165" s="17">
        <f t="shared" si="30"/>
        <v>0.79973387762810333</v>
      </c>
    </row>
    <row r="166" spans="5:19" ht="15" x14ac:dyDescent="0.2">
      <c r="E166" s="160">
        <v>8.4248953518060006</v>
      </c>
      <c r="F166" s="161">
        <v>13.41</v>
      </c>
      <c r="G166" s="162">
        <v>8.0399999999999999E-2</v>
      </c>
      <c r="H166" s="134">
        <f t="shared" si="22"/>
        <v>0.29799999999999999</v>
      </c>
      <c r="I166" s="128">
        <f t="shared" si="23"/>
        <v>2.8714285714285716E-3</v>
      </c>
      <c r="J166" s="132">
        <f t="shared" si="24"/>
        <v>9.9603566058190012</v>
      </c>
      <c r="K166" s="135">
        <f t="shared" si="25"/>
        <v>0.80318409436528315</v>
      </c>
      <c r="L166" s="136">
        <f t="shared" si="26"/>
        <v>0.84584274290782324</v>
      </c>
      <c r="M166" s="137">
        <f t="shared" si="27"/>
        <v>1.0531119189757501</v>
      </c>
      <c r="N166" s="4"/>
      <c r="O166" s="4"/>
      <c r="P166" s="8">
        <f t="shared" si="28"/>
        <v>3.1589999999999998</v>
      </c>
      <c r="Q166" s="29">
        <f t="shared" si="29"/>
        <v>72.662481982469487</v>
      </c>
      <c r="S166" s="17">
        <f t="shared" si="30"/>
        <v>0.80318409436528315</v>
      </c>
    </row>
    <row r="167" spans="5:19" ht="15" x14ac:dyDescent="0.2">
      <c r="E167" s="160">
        <v>8.4157179058890001</v>
      </c>
      <c r="F167" s="161">
        <v>13.51</v>
      </c>
      <c r="G167" s="162">
        <v>8.0399999999999999E-2</v>
      </c>
      <c r="H167" s="134">
        <f t="shared" si="22"/>
        <v>0.30022222222222222</v>
      </c>
      <c r="I167" s="128">
        <f t="shared" si="23"/>
        <v>2.8714285714285716E-3</v>
      </c>
      <c r="J167" s="132">
        <f t="shared" si="24"/>
        <v>9.9174167934674706</v>
      </c>
      <c r="K167" s="135">
        <f t="shared" si="25"/>
        <v>0.80666167073562356</v>
      </c>
      <c r="L167" s="136">
        <f t="shared" si="26"/>
        <v>0.84857963330051545</v>
      </c>
      <c r="M167" s="137">
        <f t="shared" si="27"/>
        <v>1.051964738236125</v>
      </c>
      <c r="N167" s="4"/>
      <c r="O167" s="4"/>
      <c r="P167" s="8">
        <f t="shared" si="28"/>
        <v>3.149</v>
      </c>
      <c r="Q167" s="29">
        <f t="shared" si="29"/>
        <v>72.529049210131149</v>
      </c>
      <c r="S167" s="17">
        <f t="shared" si="30"/>
        <v>0.80666167073562356</v>
      </c>
    </row>
    <row r="168" spans="5:19" ht="15" x14ac:dyDescent="0.2">
      <c r="E168" s="160">
        <v>8.4157179058890001</v>
      </c>
      <c r="F168" s="161">
        <v>13.61</v>
      </c>
      <c r="G168" s="162">
        <v>8.0399999999999999E-2</v>
      </c>
      <c r="H168" s="134">
        <f t="shared" si="22"/>
        <v>0.30244444444444446</v>
      </c>
      <c r="I168" s="128">
        <f t="shared" si="23"/>
        <v>2.8714285714285716E-3</v>
      </c>
      <c r="J168" s="132">
        <f t="shared" si="24"/>
        <v>9.8745084553099378</v>
      </c>
      <c r="K168" s="135">
        <f t="shared" si="25"/>
        <v>0.81016690969544558</v>
      </c>
      <c r="L168" s="136">
        <f t="shared" si="26"/>
        <v>0.85226702108533969</v>
      </c>
      <c r="M168" s="137">
        <f t="shared" si="27"/>
        <v>1.051964738236125</v>
      </c>
      <c r="N168" s="4"/>
      <c r="O168" s="4"/>
      <c r="P168" s="8">
        <f t="shared" si="28"/>
        <v>3.1390000000000002</v>
      </c>
      <c r="Q168" s="29">
        <f t="shared" si="29"/>
        <v>72.395518561862531</v>
      </c>
      <c r="S168" s="17">
        <f t="shared" si="30"/>
        <v>0.81016690969544558</v>
      </c>
    </row>
    <row r="169" spans="5:19" ht="15" x14ac:dyDescent="0.2">
      <c r="E169" s="160">
        <v>8.2597013253</v>
      </c>
      <c r="F169" s="161">
        <v>13.72</v>
      </c>
      <c r="G169" s="162">
        <v>8.0399999999999999E-2</v>
      </c>
      <c r="H169" s="134">
        <f t="shared" si="22"/>
        <v>0.30488888888888893</v>
      </c>
      <c r="I169" s="128">
        <f t="shared" si="23"/>
        <v>2.8714285714285716E-3</v>
      </c>
      <c r="J169" s="132">
        <f t="shared" si="24"/>
        <v>9.8273459419785887</v>
      </c>
      <c r="K169" s="135">
        <f t="shared" si="25"/>
        <v>0.8140549897431737</v>
      </c>
      <c r="L169" s="136">
        <f t="shared" si="26"/>
        <v>0.84048138470609624</v>
      </c>
      <c r="M169" s="137">
        <f t="shared" si="27"/>
        <v>1.0324626656625</v>
      </c>
      <c r="N169" s="4"/>
      <c r="O169" s="4"/>
      <c r="P169" s="8">
        <f t="shared" si="28"/>
        <v>3.1280000000000001</v>
      </c>
      <c r="Q169" s="29">
        <f t="shared" si="29"/>
        <v>72.248520676939236</v>
      </c>
      <c r="S169" s="17">
        <f t="shared" si="30"/>
        <v>0.8140549897431737</v>
      </c>
    </row>
    <row r="170" spans="5:19" ht="15" x14ac:dyDescent="0.2">
      <c r="E170" s="160">
        <v>8.3422983385530003</v>
      </c>
      <c r="F170" s="161">
        <v>13.81</v>
      </c>
      <c r="G170" s="162">
        <v>8.0399999999999999E-2</v>
      </c>
      <c r="H170" s="134">
        <f t="shared" si="22"/>
        <v>0.30688888888888888</v>
      </c>
      <c r="I170" s="128">
        <f t="shared" si="23"/>
        <v>2.8714285714285716E-3</v>
      </c>
      <c r="J170" s="132">
        <f t="shared" si="24"/>
        <v>9.7887872274699248</v>
      </c>
      <c r="K170" s="135">
        <f t="shared" si="25"/>
        <v>0.81726160903261691</v>
      </c>
      <c r="L170" s="136">
        <f t="shared" si="26"/>
        <v>0.85223002039949403</v>
      </c>
      <c r="M170" s="137">
        <f t="shared" si="27"/>
        <v>1.042787292319125</v>
      </c>
      <c r="N170" s="4"/>
      <c r="O170" s="4"/>
      <c r="P170" s="8">
        <f t="shared" si="28"/>
        <v>3.1189999999999998</v>
      </c>
      <c r="Q170" s="29">
        <f t="shared" si="29"/>
        <v>72.128159861598988</v>
      </c>
      <c r="S170" s="17">
        <f t="shared" si="30"/>
        <v>0.81726160903261691</v>
      </c>
    </row>
    <row r="171" spans="5:19" ht="15" x14ac:dyDescent="0.2">
      <c r="E171" s="160">
        <v>8.1403945283789998</v>
      </c>
      <c r="F171" s="161">
        <v>13.919999999999998</v>
      </c>
      <c r="G171" s="162">
        <v>8.0399999999999999E-2</v>
      </c>
      <c r="H171" s="134">
        <f t="shared" si="22"/>
        <v>0.30933333333333329</v>
      </c>
      <c r="I171" s="128">
        <f t="shared" si="23"/>
        <v>2.8714285714285716E-3</v>
      </c>
      <c r="J171" s="132">
        <f t="shared" si="24"/>
        <v>9.7416953980332597</v>
      </c>
      <c r="K171" s="135">
        <f t="shared" si="25"/>
        <v>0.82121229140618701</v>
      </c>
      <c r="L171" s="136">
        <f t="shared" si="26"/>
        <v>0.83562400545006321</v>
      </c>
      <c r="M171" s="137">
        <f t="shared" si="27"/>
        <v>1.017549316047375</v>
      </c>
      <c r="N171" s="4"/>
      <c r="O171" s="4"/>
      <c r="P171" s="8">
        <f t="shared" si="28"/>
        <v>3.1080000000000001</v>
      </c>
      <c r="Q171" s="29">
        <f t="shared" si="29"/>
        <v>71.980941335496027</v>
      </c>
      <c r="S171" s="17">
        <f t="shared" si="30"/>
        <v>0.82121229140618701</v>
      </c>
    </row>
    <row r="172" spans="5:19" ht="15" x14ac:dyDescent="0.2">
      <c r="E172" s="160">
        <v>8.1495719742960002</v>
      </c>
      <c r="F172" s="161">
        <v>14.02</v>
      </c>
      <c r="G172" s="162">
        <v>8.0399999999999999E-2</v>
      </c>
      <c r="H172" s="134">
        <f t="shared" si="22"/>
        <v>0.31155555555555553</v>
      </c>
      <c r="I172" s="128">
        <f t="shared" si="23"/>
        <v>2.8714285714285716E-3</v>
      </c>
      <c r="J172" s="132">
        <f t="shared" si="24"/>
        <v>9.6989187901992153</v>
      </c>
      <c r="K172" s="135">
        <f t="shared" si="25"/>
        <v>0.82483420812678854</v>
      </c>
      <c r="L172" s="136">
        <f t="shared" si="26"/>
        <v>0.84025571824883882</v>
      </c>
      <c r="M172" s="137">
        <f t="shared" si="27"/>
        <v>1.018696496787</v>
      </c>
      <c r="N172" s="4"/>
      <c r="O172" s="4"/>
      <c r="P172" s="8">
        <f t="shared" si="28"/>
        <v>3.0979999999999999</v>
      </c>
      <c r="Q172" s="29">
        <f t="shared" si="29"/>
        <v>71.846999479895061</v>
      </c>
      <c r="S172" s="17">
        <f t="shared" si="30"/>
        <v>0.82483420812678854</v>
      </c>
    </row>
    <row r="173" spans="5:19" ht="15" x14ac:dyDescent="0.2">
      <c r="E173" s="160">
        <v>8.2138140957149997</v>
      </c>
      <c r="F173" s="161">
        <v>14.12</v>
      </c>
      <c r="G173" s="162">
        <v>8.0399999999999999E-2</v>
      </c>
      <c r="H173" s="134">
        <f t="shared" si="22"/>
        <v>0.31377777777777777</v>
      </c>
      <c r="I173" s="128">
        <f t="shared" si="23"/>
        <v>2.8714285714285716E-3</v>
      </c>
      <c r="J173" s="132">
        <f t="shared" si="24"/>
        <v>9.6561749698695785</v>
      </c>
      <c r="K173" s="135">
        <f t="shared" si="25"/>
        <v>0.82848540182449204</v>
      </c>
      <c r="L173" s="136">
        <f t="shared" si="26"/>
        <v>0.8506281339500148</v>
      </c>
      <c r="M173" s="137">
        <f t="shared" si="27"/>
        <v>1.026726761964375</v>
      </c>
      <c r="N173" s="4"/>
      <c r="O173" s="4"/>
      <c r="P173" s="8">
        <f t="shared" si="28"/>
        <v>3.0880000000000001</v>
      </c>
      <c r="Q173" s="29">
        <f t="shared" si="29"/>
        <v>71.712954881394381</v>
      </c>
      <c r="S173" s="17">
        <f t="shared" si="30"/>
        <v>0.82848540182449204</v>
      </c>
    </row>
    <row r="174" spans="5:19" ht="15" x14ac:dyDescent="0.2">
      <c r="E174" s="160">
        <v>8.1954592038809988</v>
      </c>
      <c r="F174" s="161">
        <v>14.220000000000002</v>
      </c>
      <c r="G174" s="162">
        <v>8.0399999999999999E-2</v>
      </c>
      <c r="H174" s="134">
        <f t="shared" si="22"/>
        <v>0.31600000000000006</v>
      </c>
      <c r="I174" s="128">
        <f t="shared" si="23"/>
        <v>2.8714285714285716E-3</v>
      </c>
      <c r="J174" s="132">
        <f t="shared" si="24"/>
        <v>9.6134641963464684</v>
      </c>
      <c r="K174" s="135">
        <f t="shared" si="25"/>
        <v>0.83216620321323354</v>
      </c>
      <c r="L174" s="136">
        <f t="shared" si="26"/>
        <v>0.85249802116032503</v>
      </c>
      <c r="M174" s="137">
        <f t="shared" si="27"/>
        <v>1.0244324004851248</v>
      </c>
      <c r="N174" s="4"/>
      <c r="O174" s="4"/>
      <c r="P174" s="8">
        <f t="shared" si="28"/>
        <v>3.0779999999999998</v>
      </c>
      <c r="Q174" s="29">
        <f t="shared" si="29"/>
        <v>71.578806567824245</v>
      </c>
      <c r="S174" s="17">
        <f t="shared" si="30"/>
        <v>0.83216620321323354</v>
      </c>
    </row>
    <row r="175" spans="5:19" ht="15" x14ac:dyDescent="0.2">
      <c r="E175" s="160"/>
      <c r="F175" s="161"/>
      <c r="G175" s="162"/>
      <c r="H175" s="134"/>
      <c r="I175" s="128"/>
      <c r="J175" s="132"/>
      <c r="K175" s="135"/>
      <c r="L175" s="136"/>
      <c r="M175" s="137"/>
      <c r="N175" s="4"/>
      <c r="O175" s="4"/>
      <c r="Q175" s="29"/>
      <c r="S175" s="17">
        <f t="shared" si="30"/>
        <v>0</v>
      </c>
    </row>
    <row r="176" spans="5:19" ht="15" x14ac:dyDescent="0.2">
      <c r="E176" s="160"/>
      <c r="F176" s="161"/>
      <c r="G176" s="162"/>
      <c r="H176" s="134"/>
      <c r="I176" s="128"/>
      <c r="J176" s="132"/>
      <c r="K176" s="135"/>
      <c r="L176" s="136"/>
      <c r="M176" s="137"/>
      <c r="N176" s="4"/>
      <c r="O176" s="4"/>
      <c r="Q176" s="29"/>
      <c r="S176" s="17">
        <f t="shared" si="30"/>
        <v>0</v>
      </c>
    </row>
    <row r="177" spans="5:19" ht="15" x14ac:dyDescent="0.2">
      <c r="E177" s="160"/>
      <c r="F177" s="161"/>
      <c r="G177" s="162"/>
      <c r="H177" s="134"/>
      <c r="I177" s="128"/>
      <c r="J177" s="132"/>
      <c r="K177" s="135"/>
      <c r="L177" s="136"/>
      <c r="M177" s="137"/>
      <c r="N177" s="4"/>
      <c r="O177" s="4"/>
      <c r="Q177" s="29"/>
      <c r="S177" s="17">
        <f t="shared" si="30"/>
        <v>0</v>
      </c>
    </row>
    <row r="178" spans="5:19" ht="15" x14ac:dyDescent="0.2">
      <c r="E178" s="160"/>
      <c r="F178" s="161"/>
      <c r="G178" s="162"/>
      <c r="H178" s="134"/>
      <c r="I178" s="128"/>
      <c r="J178" s="132"/>
      <c r="K178" s="135"/>
      <c r="L178" s="136"/>
      <c r="M178" s="137"/>
      <c r="N178" s="4"/>
      <c r="O178" s="4"/>
      <c r="Q178" s="29"/>
      <c r="S178" s="17">
        <f t="shared" si="30"/>
        <v>0</v>
      </c>
    </row>
    <row r="179" spans="5:19" ht="15" x14ac:dyDescent="0.2">
      <c r="E179" s="160"/>
      <c r="F179" s="161"/>
      <c r="G179" s="162"/>
      <c r="H179" s="134"/>
      <c r="I179" s="128"/>
      <c r="J179" s="132"/>
      <c r="K179" s="135"/>
      <c r="L179" s="136"/>
      <c r="M179" s="137"/>
      <c r="N179" s="4"/>
      <c r="O179" s="4"/>
      <c r="Q179" s="29"/>
      <c r="S179" s="17">
        <f t="shared" si="30"/>
        <v>0</v>
      </c>
    </row>
    <row r="180" spans="5:19" ht="15" x14ac:dyDescent="0.2">
      <c r="E180" s="160"/>
      <c r="F180" s="161"/>
      <c r="G180" s="162"/>
      <c r="H180" s="134"/>
      <c r="I180" s="128"/>
      <c r="J180" s="132"/>
      <c r="K180" s="135"/>
      <c r="L180" s="136"/>
      <c r="M180" s="137"/>
      <c r="N180" s="4"/>
      <c r="O180" s="4"/>
      <c r="Q180" s="29"/>
      <c r="S180" s="17">
        <f t="shared" si="30"/>
        <v>0</v>
      </c>
    </row>
    <row r="181" spans="5:19" ht="15" x14ac:dyDescent="0.2">
      <c r="E181" s="160"/>
      <c r="F181" s="161"/>
      <c r="G181" s="162"/>
      <c r="H181" s="134"/>
      <c r="I181" s="128"/>
      <c r="J181" s="132"/>
      <c r="K181" s="135"/>
      <c r="L181" s="136"/>
      <c r="M181" s="137"/>
      <c r="N181" s="4"/>
      <c r="O181" s="4"/>
      <c r="Q181" s="29"/>
      <c r="S181" s="17">
        <f t="shared" si="30"/>
        <v>0</v>
      </c>
    </row>
    <row r="182" spans="5:19" ht="15" x14ac:dyDescent="0.2">
      <c r="E182" s="160"/>
      <c r="F182" s="161"/>
      <c r="G182" s="162"/>
      <c r="H182" s="134"/>
      <c r="I182" s="128"/>
      <c r="J182" s="132"/>
      <c r="K182" s="135"/>
      <c r="L182" s="136"/>
      <c r="M182" s="137"/>
      <c r="N182" s="4"/>
      <c r="O182" s="4"/>
      <c r="Q182" s="29"/>
      <c r="S182" s="17">
        <f t="shared" si="30"/>
        <v>0</v>
      </c>
    </row>
    <row r="183" spans="5:19" ht="15" x14ac:dyDescent="0.2">
      <c r="E183" s="160"/>
      <c r="F183" s="161"/>
      <c r="G183" s="162"/>
      <c r="H183" s="163"/>
      <c r="I183" s="163"/>
      <c r="J183" s="161"/>
      <c r="K183" s="164"/>
      <c r="L183" s="165"/>
      <c r="M183" s="165"/>
    </row>
    <row r="184" spans="5:19" ht="15" x14ac:dyDescent="0.2">
      <c r="E184" s="160"/>
      <c r="F184" s="161"/>
      <c r="G184" s="162"/>
      <c r="H184" s="163"/>
      <c r="I184" s="163"/>
      <c r="J184" s="161"/>
      <c r="K184" s="164"/>
      <c r="L184" s="165"/>
      <c r="M184" s="165"/>
    </row>
    <row r="185" spans="5:19" ht="15" x14ac:dyDescent="0.2">
      <c r="E185" s="160"/>
      <c r="F185" s="161"/>
      <c r="G185" s="162"/>
      <c r="H185" s="163"/>
      <c r="I185" s="163"/>
      <c r="J185" s="161"/>
      <c r="K185" s="164"/>
      <c r="L185" s="165"/>
      <c r="M185" s="165"/>
    </row>
    <row r="186" spans="5:19" ht="15" x14ac:dyDescent="0.2">
      <c r="E186" s="160"/>
      <c r="F186" s="161"/>
      <c r="G186" s="162"/>
      <c r="H186" s="163"/>
      <c r="I186" s="163"/>
      <c r="J186" s="161"/>
      <c r="K186" s="164"/>
      <c r="L186" s="165"/>
      <c r="M186" s="165"/>
    </row>
    <row r="187" spans="5:19" ht="15" x14ac:dyDescent="0.2">
      <c r="E187" s="160"/>
      <c r="F187" s="161"/>
      <c r="G187" s="162"/>
      <c r="H187" s="163"/>
      <c r="I187" s="163"/>
      <c r="J187" s="161"/>
      <c r="K187" s="164"/>
      <c r="L187" s="165"/>
      <c r="M187" s="165"/>
    </row>
    <row r="188" spans="5:19" ht="15" x14ac:dyDescent="0.2">
      <c r="E188" s="160"/>
      <c r="F188" s="161"/>
      <c r="G188" s="162"/>
      <c r="H188" s="163"/>
      <c r="I188" s="163"/>
      <c r="J188" s="161"/>
      <c r="K188" s="164"/>
      <c r="L188" s="165"/>
      <c r="M188" s="165"/>
    </row>
    <row r="189" spans="5:19" ht="15.75" thickBot="1" x14ac:dyDescent="0.25">
      <c r="E189" s="160"/>
      <c r="F189" s="161"/>
      <c r="G189" s="162"/>
      <c r="H189" s="163"/>
      <c r="I189" s="163"/>
      <c r="J189" s="161"/>
      <c r="K189" s="164"/>
      <c r="L189" s="165"/>
      <c r="M189" s="165"/>
    </row>
    <row r="190" spans="5:19" ht="15" x14ac:dyDescent="0.2">
      <c r="E190" s="58"/>
      <c r="F190" s="48"/>
      <c r="G190" s="59"/>
      <c r="H190" s="50"/>
      <c r="I190" s="50"/>
      <c r="J190" s="48"/>
      <c r="K190" s="49"/>
      <c r="L190" s="51"/>
      <c r="M190" s="51"/>
    </row>
    <row r="191" spans="5:19" ht="15" x14ac:dyDescent="0.2">
      <c r="E191" s="76"/>
      <c r="F191" s="76"/>
      <c r="G191" s="76"/>
      <c r="H191" s="76"/>
      <c r="I191" s="76"/>
      <c r="J191" s="76"/>
      <c r="K191" s="76"/>
      <c r="L191" s="76"/>
      <c r="M191" s="76"/>
    </row>
    <row r="192" spans="5:19" ht="15" x14ac:dyDescent="0.2">
      <c r="E192" s="76"/>
      <c r="F192" s="76"/>
      <c r="G192" s="76"/>
      <c r="H192" s="76"/>
      <c r="I192" s="76"/>
      <c r="J192" s="76"/>
      <c r="K192" s="76"/>
      <c r="L192" s="76"/>
      <c r="M192" s="76"/>
    </row>
    <row r="193" spans="5:13" ht="15" x14ac:dyDescent="0.2">
      <c r="E193" s="76"/>
      <c r="F193" s="76"/>
      <c r="G193" s="76"/>
      <c r="H193" s="76"/>
      <c r="I193" s="76"/>
      <c r="J193" s="76"/>
      <c r="K193" s="76"/>
      <c r="L193" s="76"/>
      <c r="M193" s="76"/>
    </row>
    <row r="194" spans="5:13" ht="15" x14ac:dyDescent="0.2">
      <c r="E194" s="76"/>
      <c r="F194" s="76"/>
      <c r="G194" s="76"/>
      <c r="H194" s="76"/>
      <c r="I194" s="76"/>
      <c r="J194" s="77" t="s">
        <v>75</v>
      </c>
      <c r="K194" s="78"/>
      <c r="L194" s="78"/>
      <c r="M194" s="76"/>
    </row>
    <row r="195" spans="5:13" ht="15" x14ac:dyDescent="0.2">
      <c r="E195" s="77" t="s">
        <v>74</v>
      </c>
      <c r="F195" s="181"/>
      <c r="G195" s="181"/>
      <c r="H195" s="76"/>
      <c r="I195" s="76"/>
      <c r="J195" s="76"/>
      <c r="K195" s="76" t="s">
        <v>76</v>
      </c>
      <c r="L195" s="76"/>
      <c r="M195" s="76"/>
    </row>
    <row r="196" spans="5:13" ht="15" x14ac:dyDescent="0.2">
      <c r="E196" s="76"/>
      <c r="F196" s="76"/>
      <c r="G196" s="76"/>
      <c r="H196" s="76"/>
      <c r="I196" s="76"/>
      <c r="J196" s="76"/>
      <c r="K196" s="76" t="s">
        <v>77</v>
      </c>
      <c r="L196" s="76"/>
      <c r="M196" s="76"/>
    </row>
    <row r="197" spans="5:13" ht="15" x14ac:dyDescent="0.2">
      <c r="E197" s="76"/>
      <c r="F197" s="79"/>
      <c r="G197" s="79"/>
      <c r="H197" s="80"/>
      <c r="I197" s="81"/>
      <c r="J197" s="76"/>
      <c r="K197" s="76"/>
      <c r="L197" s="76"/>
      <c r="M197" s="76"/>
    </row>
    <row r="198" spans="5:13" x14ac:dyDescent="0.2">
      <c r="E198" s="25"/>
      <c r="F198" s="25"/>
      <c r="G198" s="3"/>
      <c r="H198" s="26"/>
      <c r="I198" s="26"/>
      <c r="J198" s="25"/>
      <c r="K198" s="3"/>
      <c r="L198" s="4"/>
      <c r="M198" s="4"/>
    </row>
    <row r="199" spans="5:13" x14ac:dyDescent="0.2">
      <c r="E199" s="25"/>
      <c r="F199" s="25"/>
      <c r="G199" s="3"/>
      <c r="H199" s="26"/>
      <c r="I199" s="26"/>
      <c r="J199" s="25"/>
      <c r="K199" s="3"/>
      <c r="L199" s="4"/>
      <c r="M199" s="4"/>
    </row>
    <row r="200" spans="5:13" x14ac:dyDescent="0.2">
      <c r="E200" s="25"/>
      <c r="F200" s="25"/>
      <c r="G200" s="3"/>
      <c r="H200" s="26"/>
      <c r="I200" s="26"/>
      <c r="J200" s="25"/>
      <c r="K200" s="3"/>
      <c r="L200" s="4"/>
      <c r="M200" s="4"/>
    </row>
    <row r="201" spans="5:13" x14ac:dyDescent="0.2">
      <c r="E201" s="25"/>
      <c r="F201" s="25"/>
      <c r="G201" s="3"/>
      <c r="H201" s="26"/>
      <c r="I201" s="26"/>
      <c r="J201" s="25"/>
      <c r="K201" s="3"/>
      <c r="L201" s="4"/>
      <c r="M201" s="4"/>
    </row>
    <row r="202" spans="5:13" x14ac:dyDescent="0.2">
      <c r="E202" s="25"/>
      <c r="F202" s="25"/>
      <c r="G202" s="3"/>
      <c r="H202" s="26"/>
      <c r="I202" s="26"/>
      <c r="J202" s="25"/>
      <c r="K202" s="3"/>
      <c r="L202" s="4"/>
      <c r="M202" s="4"/>
    </row>
    <row r="203" spans="5:13" x14ac:dyDescent="0.2">
      <c r="E203" s="25"/>
      <c r="F203" s="25"/>
      <c r="G203" s="3"/>
      <c r="H203" s="26"/>
      <c r="I203" s="26"/>
      <c r="J203" s="25"/>
      <c r="K203" s="3"/>
      <c r="L203" s="4"/>
      <c r="M203" s="4"/>
    </row>
    <row r="204" spans="5:13" x14ac:dyDescent="0.2">
      <c r="E204" s="25"/>
      <c r="F204" s="25"/>
      <c r="G204" s="3"/>
      <c r="H204" s="26"/>
      <c r="I204" s="26"/>
      <c r="J204" s="25"/>
      <c r="K204" s="3"/>
      <c r="L204" s="4"/>
      <c r="M204" s="4"/>
    </row>
    <row r="205" spans="5:13" x14ac:dyDescent="0.2">
      <c r="E205" s="25"/>
      <c r="F205" s="25"/>
      <c r="G205" s="3"/>
      <c r="H205" s="26"/>
      <c r="I205" s="26"/>
      <c r="J205" s="25"/>
      <c r="K205" s="3"/>
      <c r="L205" s="4"/>
      <c r="M205" s="4"/>
    </row>
    <row r="206" spans="5:13" x14ac:dyDescent="0.2">
      <c r="E206" s="25"/>
      <c r="F206" s="25"/>
      <c r="G206" s="3">
        <f>MAX(G31:G76)</f>
        <v>7.6899999999999996E-2</v>
      </c>
      <c r="H206" s="26"/>
      <c r="I206" s="26"/>
      <c r="J206" s="25"/>
      <c r="K206" s="3"/>
      <c r="L206" s="4"/>
      <c r="M206" s="4"/>
    </row>
    <row r="207" spans="5:13" x14ac:dyDescent="0.2">
      <c r="E207" s="25"/>
      <c r="F207" s="25"/>
      <c r="G207" s="3">
        <f>MAX(G32:G76)</f>
        <v>7.6899999999999996E-2</v>
      </c>
      <c r="H207" s="26"/>
      <c r="I207" s="26"/>
      <c r="J207" s="25"/>
      <c r="K207" s="3"/>
      <c r="L207" s="4"/>
      <c r="M207" s="4"/>
    </row>
    <row r="208" spans="5:13" x14ac:dyDescent="0.2">
      <c r="E208" s="9">
        <f>MAX(E31:E191)</f>
        <v>9.0397842282449989</v>
      </c>
      <c r="F208" s="10"/>
      <c r="G208" s="16">
        <f>MAX(G31:G191)</f>
        <v>8.0399999999999999E-2</v>
      </c>
      <c r="H208" s="18"/>
      <c r="I208" s="18"/>
      <c r="J208" s="19">
        <f>MIN(J31:J193)</f>
        <v>9.6134641963464684</v>
      </c>
      <c r="K208" s="17">
        <f>+S95</f>
        <v>0.61272986464779189</v>
      </c>
      <c r="L208" s="10">
        <f>VLOOKUP(E208,E31:L174,8,0)</f>
        <v>0.84868912367262184</v>
      </c>
      <c r="M208" s="16"/>
    </row>
    <row r="209" spans="5:13" x14ac:dyDescent="0.2">
      <c r="E209" s="16"/>
      <c r="F209" s="17"/>
      <c r="G209" s="17"/>
      <c r="H209" s="18"/>
      <c r="I209" s="18"/>
      <c r="J209" s="19"/>
      <c r="K209" s="17">
        <f>+S96</f>
        <v>0.61482739081516036</v>
      </c>
      <c r="L209" s="10">
        <f>MIN(L61:L76)</f>
        <v>0.45054528674483946</v>
      </c>
      <c r="M209" s="16"/>
    </row>
    <row r="210" spans="5:13" x14ac:dyDescent="0.2">
      <c r="E210" s="8"/>
      <c r="F210" s="8"/>
      <c r="L210" s="8" t="s">
        <v>63</v>
      </c>
    </row>
    <row r="212" spans="5:13" x14ac:dyDescent="0.2">
      <c r="E212" s="25"/>
      <c r="F212" s="25"/>
      <c r="G212" s="3"/>
      <c r="H212" s="26"/>
      <c r="I212" s="26"/>
      <c r="J212" s="25"/>
      <c r="K212" s="3"/>
      <c r="L212" s="4"/>
      <c r="M212" s="4"/>
    </row>
    <row r="213" spans="5:13" x14ac:dyDescent="0.2">
      <c r="E213" s="25"/>
      <c r="F213" s="25"/>
      <c r="G213" s="3"/>
      <c r="H213" s="26"/>
      <c r="I213" s="26"/>
      <c r="J213" s="25"/>
      <c r="K213" s="3"/>
      <c r="L213" s="4"/>
      <c r="M213" s="4"/>
    </row>
    <row r="214" spans="5:13" x14ac:dyDescent="0.2">
      <c r="E214" s="25"/>
      <c r="F214" s="25"/>
      <c r="G214" s="3"/>
      <c r="H214" s="26"/>
      <c r="I214" s="26"/>
      <c r="J214" s="25"/>
      <c r="K214" s="3"/>
      <c r="L214" s="4"/>
      <c r="M214" s="4"/>
    </row>
    <row r="215" spans="5:13" x14ac:dyDescent="0.2">
      <c r="E215" s="25"/>
      <c r="F215" s="25"/>
      <c r="G215" s="3"/>
      <c r="H215" s="26"/>
      <c r="I215" s="26"/>
      <c r="J215" s="25"/>
      <c r="K215" s="3"/>
      <c r="L215" s="4"/>
      <c r="M215" s="4"/>
    </row>
    <row r="216" spans="5:13" x14ac:dyDescent="0.2">
      <c r="E216" s="16"/>
      <c r="F216" s="17"/>
      <c r="G216" s="17"/>
      <c r="H216" s="18"/>
      <c r="I216" s="18"/>
      <c r="J216" s="19"/>
      <c r="K216" s="17"/>
      <c r="L216" s="16"/>
      <c r="M216" s="16"/>
    </row>
    <row r="217" spans="5:13" x14ac:dyDescent="0.2">
      <c r="E217" s="16"/>
      <c r="F217" s="17"/>
      <c r="G217" s="17"/>
      <c r="H217" s="18"/>
      <c r="I217" s="18"/>
      <c r="J217" s="19"/>
      <c r="K217" s="17"/>
      <c r="L217" s="16"/>
      <c r="M217" s="16"/>
    </row>
    <row r="218" spans="5:13" x14ac:dyDescent="0.2">
      <c r="E218" s="16"/>
      <c r="F218" s="17"/>
      <c r="G218" s="17"/>
      <c r="H218" s="18"/>
      <c r="I218" s="18"/>
      <c r="J218" s="19"/>
      <c r="K218" s="17"/>
      <c r="L218" s="16"/>
      <c r="M218" s="16"/>
    </row>
    <row r="219" spans="5:13" x14ac:dyDescent="0.2">
      <c r="E219" s="16"/>
      <c r="F219" s="17"/>
      <c r="G219" s="17"/>
      <c r="H219" s="18"/>
      <c r="I219" s="18"/>
      <c r="J219" s="19"/>
      <c r="K219" s="17"/>
      <c r="L219" s="16"/>
      <c r="M219" s="16"/>
    </row>
    <row r="220" spans="5:13" x14ac:dyDescent="0.2">
      <c r="E220" s="16"/>
      <c r="F220" s="17"/>
      <c r="G220" s="17"/>
      <c r="H220" s="18"/>
      <c r="I220" s="18"/>
      <c r="J220" s="19"/>
      <c r="K220" s="17"/>
      <c r="L220" s="16"/>
      <c r="M220" s="16"/>
    </row>
    <row r="221" spans="5:13" x14ac:dyDescent="0.2">
      <c r="E221" s="16"/>
      <c r="F221" s="17"/>
      <c r="G221" s="17"/>
      <c r="H221" s="18"/>
      <c r="I221" s="18"/>
      <c r="J221" s="19"/>
      <c r="K221" s="17"/>
      <c r="L221" s="16"/>
      <c r="M221" s="16"/>
    </row>
    <row r="225" spans="8:13" x14ac:dyDescent="0.2">
      <c r="H225" s="15"/>
      <c r="I225" s="15"/>
      <c r="J225" s="15"/>
      <c r="K225" s="15"/>
      <c r="L225" s="15"/>
      <c r="M225" s="15"/>
    </row>
    <row r="226" spans="8:13" x14ac:dyDescent="0.2">
      <c r="H226" s="15"/>
      <c r="I226" s="15"/>
      <c r="J226" s="15"/>
      <c r="K226" s="15"/>
      <c r="L226" s="15"/>
      <c r="M226" s="15"/>
    </row>
    <row r="227" spans="8:13" x14ac:dyDescent="0.2">
      <c r="H227" s="15"/>
      <c r="I227" s="15"/>
      <c r="J227" s="15"/>
      <c r="K227" s="15"/>
      <c r="L227" s="15"/>
      <c r="M227" s="15"/>
    </row>
    <row r="228" spans="8:13" x14ac:dyDescent="0.2">
      <c r="H228" s="15"/>
      <c r="I228" s="15"/>
      <c r="J228" s="15"/>
      <c r="K228" s="15"/>
      <c r="L228" s="15"/>
      <c r="M228" s="15"/>
    </row>
    <row r="248" spans="5:13" ht="15" x14ac:dyDescent="0.25">
      <c r="E248" s="102" t="s">
        <v>55</v>
      </c>
      <c r="F248" s="99"/>
      <c r="G248" s="99"/>
      <c r="H248" s="99"/>
      <c r="I248" s="102" t="s">
        <v>0</v>
      </c>
      <c r="J248" s="101"/>
      <c r="K248" s="101"/>
      <c r="L248" s="101"/>
      <c r="M248" s="98" t="s">
        <v>2</v>
      </c>
    </row>
    <row r="249" spans="5:13" ht="15" x14ac:dyDescent="0.25">
      <c r="E249" s="102" t="s">
        <v>73</v>
      </c>
      <c r="F249" s="100"/>
      <c r="G249" s="100"/>
      <c r="H249" s="100"/>
      <c r="I249" s="102" t="s">
        <v>71</v>
      </c>
      <c r="J249" s="64"/>
      <c r="K249" s="65" t="s">
        <v>57</v>
      </c>
      <c r="L249" s="64"/>
      <c r="M249" s="98" t="s">
        <v>56</v>
      </c>
    </row>
    <row r="250" spans="5:13" x14ac:dyDescent="0.2">
      <c r="E250" s="102" t="s">
        <v>58</v>
      </c>
      <c r="F250" s="66" t="s">
        <v>57</v>
      </c>
      <c r="G250" s="32"/>
      <c r="H250" s="33"/>
      <c r="J250" s="2"/>
      <c r="K250" s="2"/>
      <c r="L250" s="2"/>
      <c r="M250" s="2"/>
    </row>
    <row r="251" spans="5:13" ht="15" x14ac:dyDescent="0.25">
      <c r="E251" s="102" t="s">
        <v>72</v>
      </c>
      <c r="F251" s="99"/>
      <c r="G251" s="99"/>
      <c r="H251" s="99"/>
      <c r="J251" s="34"/>
      <c r="K251" s="34"/>
      <c r="L251" s="33"/>
      <c r="M251" s="34"/>
    </row>
  </sheetData>
  <mergeCells count="24">
    <mergeCell ref="R8:AB9"/>
    <mergeCell ref="R10:AB10"/>
    <mergeCell ref="G28:G30"/>
    <mergeCell ref="F28:F30"/>
    <mergeCell ref="J28:J30"/>
    <mergeCell ref="M28:M30"/>
    <mergeCell ref="I28:I30"/>
    <mergeCell ref="H28:H30"/>
    <mergeCell ref="D1:F4"/>
    <mergeCell ref="E25:G25"/>
    <mergeCell ref="I25:K25"/>
    <mergeCell ref="F195:G195"/>
    <mergeCell ref="G3:N4"/>
    <mergeCell ref="G1:N2"/>
    <mergeCell ref="M7:N7"/>
    <mergeCell ref="E6:G6"/>
    <mergeCell ref="E7:G7"/>
    <mergeCell ref="E9:G9"/>
    <mergeCell ref="I6:K6"/>
    <mergeCell ref="G11:M11"/>
    <mergeCell ref="L26:M26"/>
    <mergeCell ref="E28:E30"/>
    <mergeCell ref="K28:K30"/>
    <mergeCell ref="L28:L30"/>
  </mergeCells>
  <conditionalFormatting sqref="M25:O25 D34 D41 H25:L26 E25:E28 U99:W1048576 J13:M18 H13:H18 E13:G22 I8:N10 X13:X1048576 F252:I1048576 T14:T1048576 E248:H251 G3 Y1:XFD7 S1:X5 A1:C11 H6:N7 R4:R7 N5 D1:F8 D10:H10 D6:G9 A14:C1048576 O1:R1 R11 Y11:XFD1048576 AC8:XFD10 F28:M28 H27:K27 D6:D12 E11:G11 D48:D1048576 E226:E1048576 J250:M1048576 I248:M249 F226:M247 E225:M225 E212:M221 N183:S1048576 P25:S182 N28:O182 E31:M210">
    <cfRule type="containsErrors" dxfId="72" priority="87">
      <formula>ISERROR(A1)</formula>
    </cfRule>
  </conditionalFormatting>
  <conditionalFormatting sqref="H1:N1 G1:G4 H4:N4">
    <cfRule type="containsErrors" dxfId="71" priority="20">
      <formula>ISERROR(G1)</formula>
    </cfRule>
  </conditionalFormatting>
  <conditionalFormatting sqref="G3">
    <cfRule type="containsErrors" dxfId="70" priority="19">
      <formula>ISERROR(G3)</formula>
    </cfRule>
  </conditionalFormatting>
  <conditionalFormatting sqref="D1:F4">
    <cfRule type="containsErrors" dxfId="69" priority="18">
      <formula>ISERROR(D1)</formula>
    </cfRule>
  </conditionalFormatting>
  <conditionalFormatting sqref="D1:F4">
    <cfRule type="containsErrors" dxfId="68" priority="17">
      <formula>ISERROR(D1)</formula>
    </cfRule>
  </conditionalFormatting>
  <conditionalFormatting sqref="D1:F4">
    <cfRule type="containsErrors" dxfId="67" priority="16">
      <formula>ISERROR(D1)</formula>
    </cfRule>
  </conditionalFormatting>
  <conditionalFormatting sqref="D1:F4">
    <cfRule type="containsErrors" dxfId="66" priority="15">
      <formula>ISERROR(D1)</formula>
    </cfRule>
  </conditionalFormatting>
  <conditionalFormatting sqref="D1:F4">
    <cfRule type="containsErrors" dxfId="65" priority="14">
      <formula>ISERROR(D1)</formula>
    </cfRule>
  </conditionalFormatting>
  <conditionalFormatting sqref="D1:F4">
    <cfRule type="containsErrors" dxfId="64" priority="13">
      <formula>ISERROR(D1)</formula>
    </cfRule>
  </conditionalFormatting>
  <conditionalFormatting sqref="E11:G11">
    <cfRule type="containsErrors" dxfId="63" priority="12">
      <formula>ISERROR(E11)</formula>
    </cfRule>
  </conditionalFormatting>
  <conditionalFormatting sqref="L14:M18">
    <cfRule type="containsErrors" dxfId="62" priority="11">
      <formula>ISERROR(L14)</formula>
    </cfRule>
  </conditionalFormatting>
  <conditionalFormatting sqref="L14:M16">
    <cfRule type="containsErrors" dxfId="61" priority="10">
      <formula>ISERROR(L14)</formula>
    </cfRule>
  </conditionalFormatting>
  <conditionalFormatting sqref="L14:M18">
    <cfRule type="containsErrors" dxfId="60" priority="9">
      <formula>ISERROR(L14)</formula>
    </cfRule>
  </conditionalFormatting>
  <conditionalFormatting sqref="M17:M18">
    <cfRule type="containsErrors" dxfId="59" priority="8">
      <formula>ISERROR(M17)</formula>
    </cfRule>
  </conditionalFormatting>
  <conditionalFormatting sqref="M17:M18">
    <cfRule type="containsErrors" dxfId="58" priority="7">
      <formula>ISERROR(M17)</formula>
    </cfRule>
  </conditionalFormatting>
  <conditionalFormatting sqref="E66:G76">
    <cfRule type="containsErrors" dxfId="57" priority="6">
      <formula>ISERROR(E66)</formula>
    </cfRule>
  </conditionalFormatting>
  <conditionalFormatting sqref="R8:R10">
    <cfRule type="containsErrors" dxfId="56" priority="5">
      <formula>ISERROR(R8)</formula>
    </cfRule>
  </conditionalFormatting>
  <conditionalFormatting sqref="R10 R8">
    <cfRule type="containsErrors" dxfId="55" priority="4">
      <formula>ISERROR(R8)</formula>
    </cfRule>
  </conditionalFormatting>
  <conditionalFormatting sqref="R10 R8">
    <cfRule type="containsErrors" dxfId="54" priority="3">
      <formula>ISERROR(R8)</formula>
    </cfRule>
  </conditionalFormatting>
  <conditionalFormatting sqref="L27">
    <cfRule type="containsErrors" dxfId="53" priority="2">
      <formula>ISERROR(L27)</formula>
    </cfRule>
  </conditionalFormatting>
  <conditionalFormatting sqref="E23">
    <cfRule type="containsErrors" dxfId="52" priority="1">
      <formula>ISERROR(E23)</formula>
    </cfRule>
  </conditionalFormatting>
  <printOptions horizontalCentered="1"/>
  <pageMargins left="0.70866141732283472" right="0.70866141732283472" top="1.299212598425197" bottom="0.74803149606299213" header="0.31496062992125984" footer="0.31496062992125984"/>
  <pageSetup paperSize="122" scale="34" orientation="portrait" r:id="rId1"/>
  <headerFooter>
    <oddFooter>&amp;CCarrera 57B No. 67A – 54 Teléfono: (57 – 1) 4856703  Fax. 6609027 Cel. 311 4505326 informaciontecnica@ingercivil.com  Bogotá - Colombia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U314"/>
  <sheetViews>
    <sheetView view="pageBreakPreview" topLeftCell="C238" zoomScale="70" zoomScaleNormal="55" zoomScaleSheetLayoutView="70" workbookViewId="0">
      <selection activeCell="H269" sqref="H269"/>
    </sheetView>
  </sheetViews>
  <sheetFormatPr baseColWidth="10" defaultRowHeight="12.75" x14ac:dyDescent="0.2"/>
  <cols>
    <col min="1" max="1" width="7.28515625" style="8" customWidth="1"/>
    <col min="2" max="2" width="7.85546875" style="8" customWidth="1"/>
    <col min="3" max="3" width="8.5703125" style="8" customWidth="1"/>
    <col min="4" max="4" width="15.7109375" style="8" customWidth="1"/>
    <col min="5" max="5" width="16" style="11" customWidth="1"/>
    <col min="6" max="6" width="19.42578125" style="11" customWidth="1"/>
    <col min="7" max="7" width="16.140625" style="8" customWidth="1"/>
    <col min="8" max="8" width="15.42578125" style="8" customWidth="1"/>
    <col min="9" max="9" width="20" style="8" customWidth="1"/>
    <col min="10" max="10" width="12.5703125" style="8" customWidth="1"/>
    <col min="11" max="11" width="22.7109375" style="8" customWidth="1"/>
    <col min="12" max="12" width="15.140625" style="8" customWidth="1"/>
    <col min="13" max="13" width="13.140625" style="8" customWidth="1"/>
    <col min="14" max="14" width="14.85546875" style="8" customWidth="1"/>
    <col min="15" max="15" width="14" style="8" customWidth="1"/>
    <col min="16" max="17" width="12.85546875" style="8" customWidth="1"/>
    <col min="18" max="18" width="15.28515625" style="8" customWidth="1"/>
    <col min="19" max="19" width="11.42578125" style="8"/>
    <col min="20" max="20" width="14.7109375" style="8" customWidth="1"/>
    <col min="21" max="21" width="17.85546875" style="8" bestFit="1" customWidth="1"/>
    <col min="22" max="16384" width="11.42578125" style="8"/>
  </cols>
  <sheetData>
    <row r="1" spans="1:21" ht="15" customHeight="1" x14ac:dyDescent="0.2">
      <c r="D1" s="166"/>
      <c r="E1" s="167"/>
      <c r="F1" s="168"/>
      <c r="G1" s="188"/>
      <c r="H1" s="189"/>
      <c r="I1" s="189"/>
      <c r="J1" s="189"/>
      <c r="K1" s="189"/>
      <c r="L1" s="189"/>
      <c r="M1" s="189"/>
      <c r="N1" s="190"/>
      <c r="O1" s="117"/>
      <c r="P1" s="15"/>
      <c r="Q1" s="15"/>
      <c r="R1" s="15"/>
    </row>
    <row r="2" spans="1:21" ht="15" customHeight="1" x14ac:dyDescent="0.2">
      <c r="D2" s="169"/>
      <c r="E2" s="170"/>
      <c r="F2" s="171"/>
      <c r="G2" s="191"/>
      <c r="H2" s="192"/>
      <c r="I2" s="192"/>
      <c r="J2" s="192"/>
      <c r="K2" s="192"/>
      <c r="L2" s="192"/>
      <c r="M2" s="192"/>
      <c r="N2" s="193"/>
      <c r="O2" s="118"/>
      <c r="P2" s="36"/>
      <c r="Q2" s="69"/>
      <c r="R2" s="69"/>
    </row>
    <row r="3" spans="1:21" ht="15" customHeight="1" x14ac:dyDescent="0.2">
      <c r="D3" s="169"/>
      <c r="E3" s="170"/>
      <c r="F3" s="171"/>
      <c r="G3" s="182" t="s">
        <v>81</v>
      </c>
      <c r="H3" s="183"/>
      <c r="I3" s="183"/>
      <c r="J3" s="183"/>
      <c r="K3" s="183"/>
      <c r="L3" s="183"/>
      <c r="M3" s="183"/>
      <c r="N3" s="184"/>
      <c r="O3" s="118"/>
      <c r="P3" s="36"/>
      <c r="Q3" s="69"/>
      <c r="R3" s="69"/>
    </row>
    <row r="4" spans="1:21" ht="15" customHeight="1" thickBot="1" x14ac:dyDescent="0.25">
      <c r="D4" s="172"/>
      <c r="E4" s="173"/>
      <c r="F4" s="174"/>
      <c r="G4" s="185"/>
      <c r="H4" s="186"/>
      <c r="I4" s="186"/>
      <c r="J4" s="186"/>
      <c r="K4" s="186"/>
      <c r="L4" s="186"/>
      <c r="M4" s="186"/>
      <c r="N4" s="187"/>
      <c r="O4" s="119"/>
      <c r="R4" s="15"/>
    </row>
    <row r="5" spans="1:21" x14ac:dyDescent="0.2">
      <c r="D5" s="75"/>
      <c r="E5" s="47"/>
      <c r="F5" s="47"/>
      <c r="G5" s="15"/>
      <c r="H5" s="15"/>
      <c r="I5" s="15"/>
      <c r="J5" s="15"/>
      <c r="K5" s="15"/>
      <c r="L5" s="15"/>
      <c r="M5" s="15"/>
      <c r="N5" s="15"/>
      <c r="R5" s="15"/>
      <c r="U5" s="8" t="s">
        <v>53</v>
      </c>
    </row>
    <row r="6" spans="1:21" ht="15" x14ac:dyDescent="0.25">
      <c r="D6" s="102" t="s">
        <v>55</v>
      </c>
      <c r="E6" s="195">
        <f>+'CD A wn'!E6</f>
        <v>0</v>
      </c>
      <c r="F6" s="195"/>
      <c r="G6" s="195"/>
      <c r="H6" s="102" t="s">
        <v>0</v>
      </c>
      <c r="I6" s="197">
        <f>+'CD A wn'!I6</f>
        <v>0</v>
      </c>
      <c r="J6" s="197"/>
      <c r="K6" s="197"/>
      <c r="L6" s="98" t="s">
        <v>2</v>
      </c>
      <c r="M6" s="106" t="str">
        <f>+'CD A wn'!M6</f>
        <v>Muestra 17</v>
      </c>
      <c r="N6" s="106"/>
      <c r="R6" s="70"/>
    </row>
    <row r="7" spans="1:21" ht="15" x14ac:dyDescent="0.25">
      <c r="D7" s="102" t="s">
        <v>73</v>
      </c>
      <c r="E7" s="195" t="str">
        <f>+'CD A wn'!E7</f>
        <v>Sondeo 6</v>
      </c>
      <c r="F7" s="195"/>
      <c r="G7" s="195"/>
      <c r="H7" s="102" t="s">
        <v>71</v>
      </c>
      <c r="I7" s="63">
        <f>+'CD A wn'!I7</f>
        <v>0</v>
      </c>
      <c r="J7" s="65" t="s">
        <v>57</v>
      </c>
      <c r="K7" s="63">
        <f>+'CD A wn'!K7</f>
        <v>0</v>
      </c>
      <c r="L7" s="98" t="s">
        <v>56</v>
      </c>
      <c r="M7" s="194">
        <f>+'CD A wn'!M7:N7</f>
        <v>0</v>
      </c>
      <c r="N7" s="194"/>
      <c r="R7" s="19"/>
    </row>
    <row r="8" spans="1:21" x14ac:dyDescent="0.2">
      <c r="B8" s="12" t="s">
        <v>50</v>
      </c>
      <c r="D8" s="102" t="s">
        <v>58</v>
      </c>
      <c r="E8" s="66" t="s">
        <v>82</v>
      </c>
      <c r="F8" s="32"/>
      <c r="G8" s="33"/>
      <c r="H8" s="15"/>
      <c r="I8" s="73"/>
      <c r="J8" s="73"/>
      <c r="K8" s="73"/>
      <c r="L8" s="73"/>
      <c r="M8" s="73"/>
      <c r="N8" s="33"/>
      <c r="R8" s="19"/>
    </row>
    <row r="9" spans="1:21" ht="15" customHeight="1" x14ac:dyDescent="0.25">
      <c r="D9" s="102" t="s">
        <v>72</v>
      </c>
      <c r="E9" s="195">
        <f>+'CD A wn'!E9</f>
        <v>0</v>
      </c>
      <c r="F9" s="195"/>
      <c r="G9" s="195"/>
      <c r="H9" s="15"/>
      <c r="I9" s="34"/>
      <c r="J9" s="34"/>
      <c r="K9" s="33"/>
      <c r="L9" s="34"/>
      <c r="M9" s="34"/>
      <c r="N9" s="34"/>
      <c r="R9" s="19"/>
    </row>
    <row r="10" spans="1:21" ht="15" customHeight="1" x14ac:dyDescent="0.2">
      <c r="D10" s="19"/>
      <c r="E10" s="19"/>
      <c r="F10" s="15"/>
      <c r="G10" s="15"/>
      <c r="H10" s="15"/>
      <c r="I10" s="15"/>
      <c r="J10" s="15"/>
      <c r="K10" s="15"/>
      <c r="L10" s="15"/>
      <c r="M10" s="15"/>
      <c r="N10" s="15"/>
      <c r="R10" s="19"/>
    </row>
    <row r="11" spans="1:21" x14ac:dyDescent="0.2">
      <c r="D11" s="104"/>
      <c r="E11" s="44" t="s">
        <v>80</v>
      </c>
      <c r="F11" s="44"/>
      <c r="G11" s="198"/>
      <c r="H11" s="198"/>
      <c r="I11" s="198"/>
      <c r="J11" s="198"/>
      <c r="K11" s="198"/>
      <c r="L11" s="198"/>
      <c r="M11" s="198"/>
      <c r="N11" s="15"/>
      <c r="R11" s="19"/>
    </row>
    <row r="12" spans="1:21" x14ac:dyDescent="0.2">
      <c r="D12" s="15"/>
      <c r="E12" s="151"/>
      <c r="F12" s="151"/>
      <c r="G12" s="150"/>
      <c r="N12" s="15"/>
    </row>
    <row r="13" spans="1:21" x14ac:dyDescent="0.2">
      <c r="D13" s="15"/>
      <c r="E13" s="154" t="s">
        <v>9</v>
      </c>
      <c r="F13" s="155"/>
      <c r="G13" s="152">
        <v>4.5</v>
      </c>
      <c r="H13" s="144"/>
      <c r="I13" s="15"/>
      <c r="J13" s="145"/>
      <c r="K13" s="148" t="s">
        <v>3</v>
      </c>
      <c r="L13" s="120" t="s">
        <v>4</v>
      </c>
      <c r="M13" s="54" t="s">
        <v>5</v>
      </c>
      <c r="N13" s="15"/>
    </row>
    <row r="14" spans="1:21" x14ac:dyDescent="0.2">
      <c r="B14" s="8" t="s">
        <v>30</v>
      </c>
      <c r="D14" s="15"/>
      <c r="E14" s="154" t="s">
        <v>10</v>
      </c>
      <c r="F14" s="155"/>
      <c r="G14" s="152">
        <v>2.8</v>
      </c>
      <c r="H14" s="146"/>
      <c r="I14" s="45"/>
      <c r="J14" s="147"/>
      <c r="K14" s="95" t="s">
        <v>54</v>
      </c>
      <c r="L14" s="122"/>
      <c r="M14" s="123"/>
      <c r="N14" s="15"/>
    </row>
    <row r="15" spans="1:21" x14ac:dyDescent="0.2">
      <c r="A15" s="97">
        <v>5</v>
      </c>
      <c r="B15" s="14">
        <v>5</v>
      </c>
      <c r="C15" s="52">
        <f>+(A15+B15)/2</f>
        <v>5</v>
      </c>
      <c r="D15" s="15"/>
      <c r="E15" s="154" t="s">
        <v>11</v>
      </c>
      <c r="F15" s="155"/>
      <c r="G15" s="152"/>
      <c r="H15" s="146"/>
      <c r="I15" s="45"/>
      <c r="J15" s="147"/>
      <c r="K15" s="97" t="s">
        <v>7</v>
      </c>
      <c r="L15" s="121"/>
      <c r="M15" s="112"/>
      <c r="N15" s="15"/>
    </row>
    <row r="16" spans="1:21" x14ac:dyDescent="0.2">
      <c r="A16" s="97">
        <v>5</v>
      </c>
      <c r="B16" s="14">
        <v>5</v>
      </c>
      <c r="C16" s="52">
        <v>5</v>
      </c>
      <c r="D16" s="15"/>
      <c r="E16" s="154" t="s">
        <v>12</v>
      </c>
      <c r="F16" s="155"/>
      <c r="G16" s="152"/>
      <c r="H16" s="146"/>
      <c r="I16" s="45"/>
      <c r="J16" s="147"/>
      <c r="K16" s="97" t="s">
        <v>6</v>
      </c>
      <c r="L16" s="121"/>
      <c r="M16" s="112"/>
      <c r="N16" s="15"/>
    </row>
    <row r="17" spans="1:19" ht="15" customHeight="1" x14ac:dyDescent="0.2">
      <c r="A17" s="97">
        <v>5</v>
      </c>
      <c r="B17" s="14">
        <v>5</v>
      </c>
      <c r="C17" s="52">
        <v>5</v>
      </c>
      <c r="D17" s="15"/>
      <c r="E17" s="154" t="s">
        <v>13</v>
      </c>
      <c r="F17" s="155"/>
      <c r="G17" s="153">
        <f>+G15-G16</f>
        <v>0</v>
      </c>
      <c r="H17" s="146"/>
      <c r="I17" s="45"/>
      <c r="J17" s="147"/>
      <c r="K17" s="97" t="s">
        <v>8</v>
      </c>
      <c r="L17" s="121"/>
      <c r="M17" s="112"/>
      <c r="N17" s="15"/>
    </row>
    <row r="18" spans="1:19" x14ac:dyDescent="0.2">
      <c r="B18" s="8" t="s">
        <v>31</v>
      </c>
      <c r="D18" s="15"/>
      <c r="E18" s="154" t="s">
        <v>14</v>
      </c>
      <c r="F18" s="155"/>
      <c r="G18" s="153">
        <f>+G22*G20</f>
        <v>0</v>
      </c>
      <c r="H18" s="146"/>
      <c r="I18" s="45"/>
      <c r="J18" s="147"/>
      <c r="K18" s="97" t="s">
        <v>19</v>
      </c>
      <c r="L18" s="56">
        <v>0.22</v>
      </c>
      <c r="M18" s="56">
        <v>0.26</v>
      </c>
      <c r="N18" s="15"/>
    </row>
    <row r="19" spans="1:19" x14ac:dyDescent="0.2">
      <c r="A19" s="97">
        <v>2.1800000000000002</v>
      </c>
      <c r="B19" s="14">
        <v>2.1800000000000002</v>
      </c>
      <c r="C19" s="52">
        <v>2.1800000000000002</v>
      </c>
      <c r="D19" s="15"/>
      <c r="E19" s="154" t="s">
        <v>15</v>
      </c>
      <c r="F19" s="155"/>
      <c r="G19" s="153">
        <f>+(PI()*G13^2)/4</f>
        <v>15.904312808798327</v>
      </c>
      <c r="H19" s="149"/>
      <c r="I19" s="15"/>
      <c r="J19" s="15"/>
      <c r="K19" s="15"/>
      <c r="L19" s="15"/>
      <c r="M19" s="15"/>
      <c r="N19" s="15"/>
    </row>
    <row r="20" spans="1:19" x14ac:dyDescent="0.2">
      <c r="A20" s="97">
        <v>2.1800000000000002</v>
      </c>
      <c r="B20" s="14">
        <v>2.1800000000000002</v>
      </c>
      <c r="C20" s="52">
        <v>2.1800000000000002</v>
      </c>
      <c r="D20" s="15"/>
      <c r="E20" s="154" t="s">
        <v>16</v>
      </c>
      <c r="F20" s="155"/>
      <c r="G20" s="153">
        <f>+G14*G19</f>
        <v>44.53207586463531</v>
      </c>
      <c r="H20" s="15"/>
      <c r="I20" s="15"/>
      <c r="J20" s="15"/>
      <c r="K20" s="15"/>
      <c r="L20" s="15"/>
      <c r="M20" s="15"/>
      <c r="N20" s="15"/>
    </row>
    <row r="21" spans="1:19" x14ac:dyDescent="0.2">
      <c r="A21" s="97">
        <v>2.1800000000000002</v>
      </c>
      <c r="B21" s="14">
        <v>2.1800000000000002</v>
      </c>
      <c r="C21" s="52">
        <v>2.1800000000000002</v>
      </c>
      <c r="D21" s="15"/>
      <c r="E21" s="154" t="s">
        <v>17</v>
      </c>
      <c r="F21" s="155"/>
      <c r="G21" s="153">
        <f>+G17/G20</f>
        <v>0</v>
      </c>
      <c r="H21" s="15"/>
      <c r="I21" s="15"/>
      <c r="J21" s="15"/>
      <c r="K21" s="15"/>
      <c r="L21" s="15"/>
      <c r="M21" s="15"/>
      <c r="N21" s="15"/>
    </row>
    <row r="22" spans="1:19" x14ac:dyDescent="0.2">
      <c r="D22" s="15"/>
      <c r="E22" s="154" t="s">
        <v>18</v>
      </c>
      <c r="F22" s="155"/>
      <c r="G22" s="153">
        <f>+G21/(1+(L18))</f>
        <v>0</v>
      </c>
      <c r="H22" s="15"/>
      <c r="I22" s="15"/>
      <c r="J22" s="15"/>
      <c r="K22" s="15"/>
      <c r="L22" s="15"/>
      <c r="M22" s="15"/>
      <c r="N22" s="15"/>
    </row>
    <row r="23" spans="1:19" x14ac:dyDescent="0.2">
      <c r="B23" s="1">
        <v>52.42</v>
      </c>
      <c r="D23" s="15"/>
      <c r="E23" s="156" t="s">
        <v>20</v>
      </c>
      <c r="F23" s="156"/>
      <c r="G23" s="153">
        <f>+G14-(G269/10)</f>
        <v>2.78559</v>
      </c>
      <c r="H23" s="15"/>
      <c r="I23" s="15"/>
      <c r="J23" s="15"/>
      <c r="K23" s="15"/>
      <c r="L23" s="15"/>
      <c r="M23" s="15"/>
      <c r="N23" s="15"/>
    </row>
    <row r="24" spans="1:19" ht="13.5" thickBot="1" x14ac:dyDescent="0.25">
      <c r="B24" s="6"/>
      <c r="D24" s="15"/>
      <c r="E24" s="19"/>
      <c r="F24" s="19"/>
      <c r="G24" s="15"/>
      <c r="H24" s="15"/>
      <c r="I24" s="15"/>
      <c r="J24" s="15"/>
      <c r="K24" s="15"/>
      <c r="L24" s="15"/>
      <c r="M24" s="15"/>
      <c r="N24" s="15"/>
    </row>
    <row r="25" spans="1:19" ht="13.5" thickBot="1" x14ac:dyDescent="0.25">
      <c r="B25" s="20">
        <v>322.87</v>
      </c>
      <c r="D25" s="15"/>
      <c r="E25" s="175" t="s">
        <v>48</v>
      </c>
      <c r="F25" s="176"/>
      <c r="G25" s="177"/>
      <c r="H25" s="60"/>
      <c r="I25" s="178" t="s">
        <v>49</v>
      </c>
      <c r="J25" s="179"/>
      <c r="K25" s="180"/>
      <c r="L25" s="23">
        <f>+M25/1000</f>
        <v>0</v>
      </c>
      <c r="M25" s="57"/>
      <c r="N25" s="25"/>
      <c r="O25" s="25"/>
    </row>
    <row r="26" spans="1:19" ht="13.5" thickBot="1" x14ac:dyDescent="0.25">
      <c r="B26" s="21">
        <v>289.39999999999998</v>
      </c>
      <c r="D26" s="15"/>
      <c r="E26" s="86" t="s">
        <v>42</v>
      </c>
      <c r="F26" s="84"/>
      <c r="G26" s="85"/>
      <c r="H26" s="116">
        <v>15</v>
      </c>
      <c r="I26" s="83" t="s">
        <v>44</v>
      </c>
      <c r="J26" s="84"/>
      <c r="K26" s="85"/>
      <c r="L26" s="199"/>
      <c r="M26" s="200"/>
      <c r="N26" s="73"/>
      <c r="O26" s="68"/>
    </row>
    <row r="27" spans="1:19" ht="13.5" thickBot="1" x14ac:dyDescent="0.25">
      <c r="D27" s="15"/>
      <c r="E27" s="91" t="s">
        <v>43</v>
      </c>
      <c r="F27" s="89"/>
      <c r="G27" s="90"/>
      <c r="H27" s="30">
        <f>+H26/G19</f>
        <v>0.94314040350752804</v>
      </c>
      <c r="I27" s="88" t="s">
        <v>45</v>
      </c>
      <c r="J27" s="89"/>
      <c r="K27" s="90"/>
      <c r="L27" s="87">
        <f>+M27/1000</f>
        <v>0</v>
      </c>
      <c r="M27" s="125"/>
      <c r="N27" s="4"/>
      <c r="O27" s="4"/>
    </row>
    <row r="28" spans="1:19" ht="38.25" x14ac:dyDescent="0.2">
      <c r="D28" s="15"/>
      <c r="E28" s="201" t="s">
        <v>21</v>
      </c>
      <c r="F28" s="214" t="s">
        <v>22</v>
      </c>
      <c r="G28" s="204" t="s">
        <v>84</v>
      </c>
      <c r="H28" s="204" t="s">
        <v>24</v>
      </c>
      <c r="I28" s="204" t="s">
        <v>23</v>
      </c>
      <c r="J28" s="204" t="s">
        <v>25</v>
      </c>
      <c r="K28" s="204" t="s">
        <v>78</v>
      </c>
      <c r="L28" s="204" t="s">
        <v>26</v>
      </c>
      <c r="M28" s="211" t="s">
        <v>27</v>
      </c>
      <c r="N28" s="43"/>
      <c r="O28" s="43"/>
      <c r="Q28" s="92" t="s">
        <v>65</v>
      </c>
    </row>
    <row r="29" spans="1:19" x14ac:dyDescent="0.2">
      <c r="D29" s="15"/>
      <c r="E29" s="202"/>
      <c r="F29" s="215"/>
      <c r="G29" s="205"/>
      <c r="H29" s="205"/>
      <c r="I29" s="205"/>
      <c r="J29" s="205"/>
      <c r="K29" s="205"/>
      <c r="L29" s="205"/>
      <c r="M29" s="212"/>
      <c r="N29" s="43"/>
      <c r="O29" s="43"/>
      <c r="Q29" s="93"/>
    </row>
    <row r="30" spans="1:19" x14ac:dyDescent="0.2">
      <c r="D30" s="15"/>
      <c r="E30" s="203"/>
      <c r="F30" s="216"/>
      <c r="G30" s="206"/>
      <c r="H30" s="206"/>
      <c r="I30" s="206"/>
      <c r="J30" s="206"/>
      <c r="K30" s="206"/>
      <c r="L30" s="206"/>
      <c r="M30" s="213"/>
      <c r="N30" s="43"/>
      <c r="O30" s="43"/>
      <c r="P30" s="8" t="s">
        <v>32</v>
      </c>
      <c r="Q30" s="94"/>
      <c r="R30" s="25"/>
      <c r="S30" s="15"/>
    </row>
    <row r="31" spans="1:19" ht="15" x14ac:dyDescent="0.25">
      <c r="D31" s="15"/>
      <c r="E31" s="140">
        <v>1.019716213E-2</v>
      </c>
      <c r="F31" s="126">
        <v>0.02</v>
      </c>
      <c r="G31" s="127">
        <v>0.1183</v>
      </c>
      <c r="H31" s="128">
        <f t="shared" ref="H31:H56" si="0">+((F31/10)/$G$13)</f>
        <v>4.4444444444444447E-4</v>
      </c>
      <c r="I31" s="128">
        <f>((+G31/10)/$G$14)</f>
        <v>4.2250000000000005E-3</v>
      </c>
      <c r="J31" s="126">
        <f t="shared" ref="J31:J56" si="1">+($G$13^2/2)*(Q31*PI()/180-((F31/10)/$G$13)*SIN(Q31*PI()/180))</f>
        <v>15.895312809094627</v>
      </c>
      <c r="K31" s="129">
        <f t="shared" ref="K31:K56" si="2">+$H$26/J31</f>
        <v>0.94367441397049034</v>
      </c>
      <c r="L31" s="127">
        <f>+E31/J31</f>
        <v>6.4152006647932175E-4</v>
      </c>
      <c r="M31" s="130">
        <f>+L31/K31</f>
        <v>6.798108086666666E-4</v>
      </c>
      <c r="N31" s="4"/>
      <c r="O31" s="4"/>
      <c r="P31" s="8">
        <f t="shared" ref="P31:P56" si="3">+$G$13-(F31/10)</f>
        <v>4.4980000000000002</v>
      </c>
      <c r="Q31" s="29">
        <f t="shared" ref="Q31:Q56" si="4">+DEGREES(ACOS((F31/10)/$G$13))</f>
        <v>89.974535208266957</v>
      </c>
      <c r="R31" s="28">
        <v>3132470941</v>
      </c>
      <c r="S31" s="17">
        <f t="shared" ref="S31:S56" si="5">+K31</f>
        <v>0.94367441397049034</v>
      </c>
    </row>
    <row r="32" spans="1:19" ht="15" x14ac:dyDescent="0.25">
      <c r="D32" s="15"/>
      <c r="E32" s="141">
        <v>0.50985810649999996</v>
      </c>
      <c r="F32" s="126">
        <v>0.09</v>
      </c>
      <c r="G32" s="131">
        <v>0.11839999999999999</v>
      </c>
      <c r="H32" s="128">
        <f t="shared" si="0"/>
        <v>2E-3</v>
      </c>
      <c r="I32" s="128">
        <f t="shared" ref="I32:I56" si="6">((+G32/10)/$G$14)</f>
        <v>4.2285714285714288E-3</v>
      </c>
      <c r="J32" s="126">
        <f t="shared" si="1"/>
        <v>15.863812835798345</v>
      </c>
      <c r="K32" s="129">
        <f t="shared" si="2"/>
        <v>0.94554822067434752</v>
      </c>
      <c r="L32" s="127">
        <f>+E32/J32</f>
        <v>3.2139695026497793E-2</v>
      </c>
      <c r="M32" s="130">
        <f t="shared" ref="M32:M56" si="7">+L32/K32</f>
        <v>3.3990540433333327E-2</v>
      </c>
      <c r="N32" s="4"/>
      <c r="O32" s="4"/>
      <c r="P32" s="8">
        <f t="shared" si="3"/>
        <v>4.4909999999999997</v>
      </c>
      <c r="Q32" s="29">
        <f t="shared" si="4"/>
        <v>89.885408364579334</v>
      </c>
      <c r="R32" s="28"/>
      <c r="S32" s="17">
        <f t="shared" si="5"/>
        <v>0.94554822067434752</v>
      </c>
    </row>
    <row r="33" spans="4:19" ht="15" x14ac:dyDescent="0.25">
      <c r="D33" s="15"/>
      <c r="E33" s="141">
        <v>0.52515384969500001</v>
      </c>
      <c r="F33" s="126">
        <v>0.19</v>
      </c>
      <c r="G33" s="131">
        <v>0.11939999999999999</v>
      </c>
      <c r="H33" s="128">
        <f t="shared" si="0"/>
        <v>4.2222222222222218E-3</v>
      </c>
      <c r="I33" s="128">
        <f t="shared" si="6"/>
        <v>4.2642857142857144E-3</v>
      </c>
      <c r="J33" s="126">
        <f t="shared" si="1"/>
        <v>15.818813062836044</v>
      </c>
      <c r="K33" s="129">
        <f t="shared" si="2"/>
        <v>0.94823802142527847</v>
      </c>
      <c r="L33" s="127">
        <f t="shared" ref="L33:L56" si="8">+E33/J33</f>
        <v>3.3198056491910329E-2</v>
      </c>
      <c r="M33" s="130">
        <f t="shared" si="7"/>
        <v>3.5010256646333338E-2</v>
      </c>
      <c r="N33" s="4"/>
      <c r="O33" s="4"/>
      <c r="P33" s="8">
        <f t="shared" si="3"/>
        <v>4.4809999999999999</v>
      </c>
      <c r="Q33" s="29">
        <f t="shared" si="4"/>
        <v>89.758083767716769</v>
      </c>
      <c r="R33" s="28"/>
      <c r="S33" s="17">
        <f t="shared" si="5"/>
        <v>0.94823802142527847</v>
      </c>
    </row>
    <row r="34" spans="4:19" ht="15" x14ac:dyDescent="0.25">
      <c r="D34" s="15"/>
      <c r="E34" s="141">
        <v>0.53025243075999995</v>
      </c>
      <c r="F34" s="126">
        <v>0.28999999999999998</v>
      </c>
      <c r="G34" s="131">
        <v>0.11939999999999999</v>
      </c>
      <c r="H34" s="128">
        <f t="shared" si="0"/>
        <v>6.4444444444444436E-3</v>
      </c>
      <c r="I34" s="128">
        <f t="shared" si="6"/>
        <v>4.2642857142857144E-3</v>
      </c>
      <c r="J34" s="126">
        <f t="shared" si="1"/>
        <v>15.773813712100251</v>
      </c>
      <c r="K34" s="129">
        <f t="shared" si="2"/>
        <v>0.9509431437302539</v>
      </c>
      <c r="L34" s="127">
        <f t="shared" si="8"/>
        <v>3.3615994231834881E-2</v>
      </c>
      <c r="M34" s="130">
        <f t="shared" si="7"/>
        <v>3.535016205066667E-2</v>
      </c>
      <c r="N34" s="4"/>
      <c r="O34" s="4"/>
      <c r="P34" s="8">
        <f t="shared" si="3"/>
        <v>4.4710000000000001</v>
      </c>
      <c r="Q34" s="29">
        <f t="shared" si="4"/>
        <v>89.630757976173342</v>
      </c>
      <c r="R34" s="28">
        <v>3108712702</v>
      </c>
      <c r="S34" s="17">
        <f t="shared" si="5"/>
        <v>0.9509431437302539</v>
      </c>
    </row>
    <row r="35" spans="4:19" ht="15" x14ac:dyDescent="0.25">
      <c r="D35" s="15"/>
      <c r="E35" s="141">
        <v>2.8755997206599999</v>
      </c>
      <c r="F35" s="126">
        <v>0.39</v>
      </c>
      <c r="G35" s="131">
        <v>0.11939999999999999</v>
      </c>
      <c r="H35" s="128">
        <f t="shared" si="0"/>
        <v>8.6666666666666663E-3</v>
      </c>
      <c r="I35" s="128">
        <f t="shared" si="6"/>
        <v>4.2642857142857144E-3</v>
      </c>
      <c r="J35" s="126">
        <f t="shared" si="1"/>
        <v>15.72881500582308</v>
      </c>
      <c r="K35" s="129">
        <f t="shared" si="2"/>
        <v>0.95366370539972278</v>
      </c>
      <c r="L35" s="127">
        <f t="shared" si="8"/>
        <v>0.18282367232340155</v>
      </c>
      <c r="M35" s="130">
        <f t="shared" si="7"/>
        <v>0.19170664804399998</v>
      </c>
      <c r="N35" s="4"/>
      <c r="O35" s="4"/>
      <c r="P35" s="8">
        <f t="shared" si="3"/>
        <v>4.4610000000000003</v>
      </c>
      <c r="Q35" s="29">
        <f t="shared" si="4"/>
        <v>89.503430361104762</v>
      </c>
      <c r="R35" s="28"/>
      <c r="S35" s="17">
        <f t="shared" si="5"/>
        <v>0.95366370539972278</v>
      </c>
    </row>
    <row r="36" spans="4:19" ht="15" x14ac:dyDescent="0.25">
      <c r="D36" s="15"/>
      <c r="E36" s="141">
        <v>3.8392315419449998</v>
      </c>
      <c r="F36" s="126">
        <v>0.48</v>
      </c>
      <c r="G36" s="131">
        <v>0.12079999999999999</v>
      </c>
      <c r="H36" s="128">
        <f t="shared" si="0"/>
        <v>1.0666666666666666E-2</v>
      </c>
      <c r="I36" s="128">
        <f t="shared" si="6"/>
        <v>4.3142857142857141E-3</v>
      </c>
      <c r="J36" s="126">
        <f t="shared" si="1"/>
        <v>15.688316904868232</v>
      </c>
      <c r="K36" s="129">
        <f t="shared" si="2"/>
        <v>0.95612550989108069</v>
      </c>
      <c r="L36" s="127">
        <f t="shared" si="8"/>
        <v>0.24471914770880554</v>
      </c>
      <c r="M36" s="130">
        <f t="shared" si="7"/>
        <v>0.25594876946299999</v>
      </c>
      <c r="N36" s="4"/>
      <c r="O36" s="4"/>
      <c r="P36" s="8">
        <f t="shared" si="3"/>
        <v>4.452</v>
      </c>
      <c r="Q36" s="29">
        <f t="shared" si="4"/>
        <v>89.388833428624423</v>
      </c>
      <c r="R36" s="28"/>
      <c r="S36" s="17">
        <f t="shared" si="5"/>
        <v>0.95612550989108069</v>
      </c>
    </row>
    <row r="37" spans="4:19" ht="15" x14ac:dyDescent="0.25">
      <c r="D37" s="15"/>
      <c r="E37" s="141">
        <v>4.1859350543649994</v>
      </c>
      <c r="F37" s="126">
        <v>0.57999999999999996</v>
      </c>
      <c r="G37" s="131">
        <v>0.12290000000000001</v>
      </c>
      <c r="H37" s="128">
        <f t="shared" si="0"/>
        <v>1.2888888888888887E-2</v>
      </c>
      <c r="I37" s="128">
        <f t="shared" si="6"/>
        <v>4.3892857142857145E-3</v>
      </c>
      <c r="J37" s="126">
        <f t="shared" si="1"/>
        <v>15.643320035348777</v>
      </c>
      <c r="K37" s="129">
        <f t="shared" si="2"/>
        <v>0.95887573520869707</v>
      </c>
      <c r="L37" s="127">
        <f t="shared" si="8"/>
        <v>0.26758610351933976</v>
      </c>
      <c r="M37" s="130">
        <f t="shared" si="7"/>
        <v>0.27906233695766663</v>
      </c>
      <c r="N37" s="4"/>
      <c r="O37" s="4"/>
      <c r="P37" s="8">
        <f t="shared" si="3"/>
        <v>4.4420000000000002</v>
      </c>
      <c r="Q37" s="29">
        <f t="shared" si="4"/>
        <v>89.261500616079374</v>
      </c>
      <c r="R37" s="28"/>
      <c r="S37" s="17">
        <f t="shared" si="5"/>
        <v>0.95887573520869707</v>
      </c>
    </row>
    <row r="38" spans="4:19" ht="15" x14ac:dyDescent="0.25">
      <c r="D38" s="15"/>
      <c r="E38" s="141">
        <v>4.5581314721100004</v>
      </c>
      <c r="F38" s="126">
        <v>0.68</v>
      </c>
      <c r="G38" s="131">
        <v>0.1246</v>
      </c>
      <c r="H38" s="128">
        <f t="shared" si="0"/>
        <v>1.5111111111111112E-2</v>
      </c>
      <c r="I38" s="128">
        <f t="shared" si="6"/>
        <v>4.4500000000000008E-3</v>
      </c>
      <c r="J38" s="126">
        <f t="shared" si="1"/>
        <v>15.598324454826875</v>
      </c>
      <c r="K38" s="129">
        <f t="shared" si="2"/>
        <v>0.96164174834549465</v>
      </c>
      <c r="L38" s="127">
        <f t="shared" si="8"/>
        <v>0.29221930120189893</v>
      </c>
      <c r="M38" s="130">
        <f t="shared" si="7"/>
        <v>0.30387543147400004</v>
      </c>
      <c r="N38" s="4"/>
      <c r="O38" s="4"/>
      <c r="P38" s="8">
        <f t="shared" si="3"/>
        <v>4.4320000000000004</v>
      </c>
      <c r="Q38" s="29">
        <f t="shared" si="4"/>
        <v>89.13416415580231</v>
      </c>
      <c r="R38" s="28"/>
      <c r="S38" s="17">
        <f t="shared" si="5"/>
        <v>0.96164174834549465</v>
      </c>
    </row>
    <row r="39" spans="4:19" ht="15" x14ac:dyDescent="0.25">
      <c r="D39" s="15"/>
      <c r="E39" s="141">
        <v>4.8385534306849998</v>
      </c>
      <c r="F39" s="126">
        <v>0.78</v>
      </c>
      <c r="G39" s="131">
        <v>0.1268</v>
      </c>
      <c r="H39" s="128">
        <f t="shared" si="0"/>
        <v>1.7333333333333333E-2</v>
      </c>
      <c r="I39" s="128">
        <f t="shared" si="6"/>
        <v>4.5285714285714287E-3</v>
      </c>
      <c r="J39" s="126">
        <f t="shared" si="1"/>
        <v>15.553330385590504</v>
      </c>
      <c r="K39" s="129">
        <f t="shared" si="2"/>
        <v>0.96442367185209787</v>
      </c>
      <c r="L39" s="127">
        <f t="shared" si="8"/>
        <v>0.3110943644049195</v>
      </c>
      <c r="M39" s="130">
        <f t="shared" si="7"/>
        <v>0.32257022871233332</v>
      </c>
      <c r="N39" s="4"/>
      <c r="O39" s="4"/>
      <c r="P39" s="8">
        <f t="shared" si="3"/>
        <v>4.4219999999999997</v>
      </c>
      <c r="Q39" s="29">
        <f t="shared" si="4"/>
        <v>89.006823418474696</v>
      </c>
      <c r="R39" s="28"/>
      <c r="S39" s="17">
        <f t="shared" si="5"/>
        <v>0.96442367185209787</v>
      </c>
    </row>
    <row r="40" spans="4:19" ht="15" x14ac:dyDescent="0.25">
      <c r="D40" s="15"/>
      <c r="E40" s="141">
        <v>5.0424966732850001</v>
      </c>
      <c r="F40" s="126">
        <v>0.87999999999999989</v>
      </c>
      <c r="G40" s="131">
        <v>0.12840000000000001</v>
      </c>
      <c r="H40" s="128">
        <f t="shared" si="0"/>
        <v>1.9555555555555555E-2</v>
      </c>
      <c r="I40" s="128">
        <f t="shared" si="6"/>
        <v>4.5857142857142858E-3</v>
      </c>
      <c r="J40" s="126">
        <f t="shared" si="1"/>
        <v>15.508338049950051</v>
      </c>
      <c r="K40" s="129">
        <f t="shared" si="2"/>
        <v>0.96722162953162549</v>
      </c>
      <c r="L40" s="127">
        <f t="shared" si="8"/>
        <v>0.3251474566161679</v>
      </c>
      <c r="M40" s="130">
        <f t="shared" si="7"/>
        <v>0.33616644488566666</v>
      </c>
      <c r="N40" s="4"/>
      <c r="O40" s="4"/>
      <c r="P40" s="8">
        <f t="shared" si="3"/>
        <v>4.4119999999999999</v>
      </c>
      <c r="Q40" s="29">
        <f t="shared" si="4"/>
        <v>88.879477774587741</v>
      </c>
      <c r="R40" s="28"/>
      <c r="S40" s="17">
        <f t="shared" si="5"/>
        <v>0.96722162953162549</v>
      </c>
    </row>
    <row r="41" spans="4:19" ht="15" x14ac:dyDescent="0.25">
      <c r="D41" s="15"/>
      <c r="E41" s="141">
        <v>5.2005526863</v>
      </c>
      <c r="F41" s="126">
        <v>0.98</v>
      </c>
      <c r="G41" s="131">
        <v>0.12959999999999999</v>
      </c>
      <c r="H41" s="128">
        <f t="shared" si="0"/>
        <v>2.1777777777777778E-2</v>
      </c>
      <c r="I41" s="128">
        <f t="shared" si="6"/>
        <v>4.6285714285714289E-3</v>
      </c>
      <c r="J41" s="126">
        <f t="shared" si="1"/>
        <v>15.463347670241603</v>
      </c>
      <c r="K41" s="129">
        <f t="shared" si="2"/>
        <v>0.97003574645525881</v>
      </c>
      <c r="L41" s="127">
        <f t="shared" si="8"/>
        <v>0.33631480046899476</v>
      </c>
      <c r="M41" s="130">
        <f t="shared" si="7"/>
        <v>0.34670351241999997</v>
      </c>
      <c r="N41" s="4"/>
      <c r="O41" s="4"/>
      <c r="P41" s="8">
        <f t="shared" si="3"/>
        <v>4.4020000000000001</v>
      </c>
      <c r="Q41" s="29">
        <f t="shared" si="4"/>
        <v>88.752126594414435</v>
      </c>
      <c r="R41" s="28"/>
      <c r="S41" s="17">
        <f t="shared" si="5"/>
        <v>0.97003574645525881</v>
      </c>
    </row>
    <row r="42" spans="4:19" ht="15" x14ac:dyDescent="0.25">
      <c r="D42" s="15"/>
      <c r="E42" s="141">
        <v>5.3586086993149991</v>
      </c>
      <c r="F42" s="126">
        <v>1.08</v>
      </c>
      <c r="G42" s="131">
        <v>0.13089999999999999</v>
      </c>
      <c r="H42" s="128">
        <f t="shared" si="0"/>
        <v>2.4000000000000004E-2</v>
      </c>
      <c r="I42" s="128">
        <f t="shared" si="6"/>
        <v>4.6750000000000003E-3</v>
      </c>
      <c r="J42" s="126">
        <f t="shared" si="1"/>
        <v>15.418359468830234</v>
      </c>
      <c r="K42" s="129">
        <f t="shared" si="2"/>
        <v>0.97286614897804202</v>
      </c>
      <c r="L42" s="127">
        <f t="shared" si="8"/>
        <v>0.34754726727885454</v>
      </c>
      <c r="M42" s="130">
        <f t="shared" si="7"/>
        <v>0.35724057995433328</v>
      </c>
      <c r="N42" s="4"/>
      <c r="O42" s="4"/>
      <c r="P42" s="8">
        <f t="shared" si="3"/>
        <v>4.3920000000000003</v>
      </c>
      <c r="Q42" s="29">
        <f t="shared" si="4"/>
        <v>88.624769247981433</v>
      </c>
      <c r="R42" s="28"/>
      <c r="S42" s="17">
        <f t="shared" si="5"/>
        <v>0.97286614897804202</v>
      </c>
    </row>
    <row r="43" spans="4:19" ht="15" x14ac:dyDescent="0.25">
      <c r="D43" s="15"/>
      <c r="E43" s="141">
        <v>5.5574533608499994</v>
      </c>
      <c r="F43" s="126">
        <v>1.18</v>
      </c>
      <c r="G43" s="131">
        <v>0.13250000000000001</v>
      </c>
      <c r="H43" s="128">
        <f t="shared" si="0"/>
        <v>2.622222222222222E-2</v>
      </c>
      <c r="I43" s="128">
        <f t="shared" si="6"/>
        <v>4.7321428571428575E-3</v>
      </c>
      <c r="J43" s="126">
        <f t="shared" si="1"/>
        <v>15.373373668113336</v>
      </c>
      <c r="K43" s="129">
        <f t="shared" si="2"/>
        <v>0.97571296475491465</v>
      </c>
      <c r="L43" s="127">
        <f t="shared" si="8"/>
        <v>0.36149861968014113</v>
      </c>
      <c r="M43" s="130">
        <f t="shared" si="7"/>
        <v>0.37049689072333325</v>
      </c>
      <c r="N43" s="4"/>
      <c r="O43" s="4"/>
      <c r="P43" s="8">
        <f t="shared" si="3"/>
        <v>4.3819999999999997</v>
      </c>
      <c r="Q43" s="29">
        <f t="shared" si="4"/>
        <v>88.497405105041011</v>
      </c>
      <c r="R43" s="28"/>
      <c r="S43" s="17">
        <f t="shared" si="5"/>
        <v>0.97571296475491465</v>
      </c>
    </row>
    <row r="44" spans="4:19" ht="15" x14ac:dyDescent="0.25">
      <c r="D44" s="15"/>
      <c r="E44" s="141">
        <v>5.7104107927999994</v>
      </c>
      <c r="F44" s="126">
        <v>1.27</v>
      </c>
      <c r="G44" s="131">
        <v>0.13320000000000001</v>
      </c>
      <c r="H44" s="128">
        <f t="shared" si="0"/>
        <v>2.8222222222222221E-2</v>
      </c>
      <c r="I44" s="128">
        <f t="shared" si="6"/>
        <v>4.7571428571428582E-3</v>
      </c>
      <c r="J44" s="126">
        <f t="shared" si="1"/>
        <v>15.332888683901968</v>
      </c>
      <c r="K44" s="129">
        <f t="shared" si="2"/>
        <v>0.97828923885350649</v>
      </c>
      <c r="L44" s="127">
        <f t="shared" si="8"/>
        <v>0.372428895201944</v>
      </c>
      <c r="M44" s="130">
        <f t="shared" si="7"/>
        <v>0.3806940528533333</v>
      </c>
      <c r="N44" s="4"/>
      <c r="O44" s="4"/>
      <c r="P44" s="8">
        <f t="shared" si="3"/>
        <v>4.3730000000000002</v>
      </c>
      <c r="Q44" s="29">
        <f t="shared" si="4"/>
        <v>88.382771044237657</v>
      </c>
      <c r="R44" s="28"/>
      <c r="S44" s="17">
        <f t="shared" si="5"/>
        <v>0.97828923885350649</v>
      </c>
    </row>
    <row r="45" spans="4:19" ht="15" x14ac:dyDescent="0.25">
      <c r="D45" s="15"/>
      <c r="E45" s="141">
        <v>5.8480724815549996</v>
      </c>
      <c r="F45" s="126">
        <v>1.37</v>
      </c>
      <c r="G45" s="131">
        <v>0.1341</v>
      </c>
      <c r="H45" s="128">
        <f t="shared" si="0"/>
        <v>3.0444444444444448E-2</v>
      </c>
      <c r="I45" s="128">
        <f t="shared" si="6"/>
        <v>4.7892857142857147E-3</v>
      </c>
      <c r="J45" s="126">
        <f t="shared" si="1"/>
        <v>15.287908057339536</v>
      </c>
      <c r="K45" s="129">
        <f t="shared" si="2"/>
        <v>0.98116759622966765</v>
      </c>
      <c r="L45" s="127">
        <f t="shared" si="8"/>
        <v>0.38252928128694574</v>
      </c>
      <c r="M45" s="130">
        <f t="shared" si="7"/>
        <v>0.38987149877033328</v>
      </c>
      <c r="N45" s="4"/>
      <c r="O45" s="4"/>
      <c r="P45" s="8">
        <f t="shared" si="3"/>
        <v>4.3629999999999995</v>
      </c>
      <c r="Q45" s="29">
        <f t="shared" si="4"/>
        <v>88.255392250494353</v>
      </c>
      <c r="R45" s="28"/>
      <c r="S45" s="17">
        <f t="shared" si="5"/>
        <v>0.98116759622966765</v>
      </c>
    </row>
    <row r="46" spans="4:19" ht="15" x14ac:dyDescent="0.25">
      <c r="D46" s="15"/>
      <c r="E46" s="141">
        <v>6.0061284945699995</v>
      </c>
      <c r="F46" s="126">
        <v>1.47</v>
      </c>
      <c r="G46" s="131">
        <v>0.1356</v>
      </c>
      <c r="H46" s="128">
        <f t="shared" si="0"/>
        <v>3.2666666666666663E-2</v>
      </c>
      <c r="I46" s="128">
        <f t="shared" si="6"/>
        <v>4.8428571428571427E-3</v>
      </c>
      <c r="J46" s="126">
        <f t="shared" si="1"/>
        <v>15.24293047663719</v>
      </c>
      <c r="K46" s="129">
        <f t="shared" si="2"/>
        <v>0.98406274456151799</v>
      </c>
      <c r="L46" s="127">
        <f t="shared" si="8"/>
        <v>0.3940271527037128</v>
      </c>
      <c r="M46" s="130">
        <f t="shared" si="7"/>
        <v>0.40040856630466665</v>
      </c>
      <c r="N46" s="4"/>
      <c r="O46" s="4"/>
      <c r="P46" s="8">
        <f t="shared" si="3"/>
        <v>4.3529999999999998</v>
      </c>
      <c r="Q46" s="29">
        <f t="shared" si="4"/>
        <v>88.128004830713408</v>
      </c>
      <c r="R46" s="28"/>
      <c r="S46" s="17">
        <f t="shared" si="5"/>
        <v>0.98406274456151799</v>
      </c>
    </row>
    <row r="47" spans="4:19" ht="15" x14ac:dyDescent="0.25">
      <c r="D47" s="15"/>
      <c r="E47" s="141">
        <v>6.1284944401299999</v>
      </c>
      <c r="F47" s="126">
        <v>1.56</v>
      </c>
      <c r="G47" s="131">
        <v>0.1356</v>
      </c>
      <c r="H47" s="128">
        <f t="shared" si="0"/>
        <v>3.4666666666666665E-2</v>
      </c>
      <c r="I47" s="128">
        <f t="shared" si="6"/>
        <v>4.8428571428571427E-3</v>
      </c>
      <c r="J47" s="126">
        <f t="shared" si="1"/>
        <v>15.20245344215615</v>
      </c>
      <c r="K47" s="129">
        <f t="shared" si="2"/>
        <v>0.98668284412601781</v>
      </c>
      <c r="L47" s="127">
        <f t="shared" si="8"/>
        <v>0.40312535495986374</v>
      </c>
      <c r="M47" s="130">
        <f t="shared" si="7"/>
        <v>0.40856629600866667</v>
      </c>
      <c r="N47" s="4"/>
      <c r="O47" s="4"/>
      <c r="P47" s="8">
        <f t="shared" si="3"/>
        <v>4.3440000000000003</v>
      </c>
      <c r="Q47" s="29">
        <f t="shared" si="4"/>
        <v>88.013348255650072</v>
      </c>
      <c r="R47" s="28"/>
      <c r="S47" s="17">
        <f t="shared" si="5"/>
        <v>0.98668284412601781</v>
      </c>
    </row>
    <row r="48" spans="4:19" ht="15" x14ac:dyDescent="0.25">
      <c r="D48" s="15"/>
      <c r="E48" s="141">
        <v>6.194775993975</v>
      </c>
      <c r="F48" s="126">
        <v>1.6599999999999997</v>
      </c>
      <c r="G48" s="131">
        <v>0.1363</v>
      </c>
      <c r="H48" s="128">
        <f t="shared" si="0"/>
        <v>3.6888888888888888E-2</v>
      </c>
      <c r="I48" s="128">
        <f t="shared" si="6"/>
        <v>4.8678571428571434E-3</v>
      </c>
      <c r="J48" s="126">
        <f t="shared" si="1"/>
        <v>15.157482261766944</v>
      </c>
      <c r="K48" s="129">
        <f t="shared" si="2"/>
        <v>0.98961026250618311</v>
      </c>
      <c r="L48" s="127">
        <f t="shared" si="8"/>
        <v>0.40869425983764007</v>
      </c>
      <c r="M48" s="130">
        <f t="shared" si="7"/>
        <v>0.41298506626499998</v>
      </c>
      <c r="N48" s="4"/>
      <c r="O48" s="4"/>
      <c r="P48" s="8">
        <f t="shared" si="3"/>
        <v>4.3339999999999996</v>
      </c>
      <c r="Q48" s="29">
        <f t="shared" si="4"/>
        <v>87.885942706034797</v>
      </c>
      <c r="R48" s="28"/>
      <c r="S48" s="17">
        <f t="shared" si="5"/>
        <v>0.98961026250618311</v>
      </c>
    </row>
    <row r="49" spans="4:19" ht="15" x14ac:dyDescent="0.25">
      <c r="D49" s="15"/>
      <c r="E49" s="141">
        <v>6.3426348448600001</v>
      </c>
      <c r="F49" s="126">
        <v>1.7599999999999998</v>
      </c>
      <c r="G49" s="131">
        <v>0.1371</v>
      </c>
      <c r="H49" s="128">
        <f t="shared" si="0"/>
        <v>3.911111111111111E-2</v>
      </c>
      <c r="I49" s="128">
        <f t="shared" si="6"/>
        <v>4.8964285714285715E-3</v>
      </c>
      <c r="J49" s="126">
        <f t="shared" si="1"/>
        <v>15.112514772783662</v>
      </c>
      <c r="K49" s="129">
        <f t="shared" si="2"/>
        <v>0.99255486102244928</v>
      </c>
      <c r="L49" s="127">
        <f t="shared" si="8"/>
        <v>0.41969420313041078</v>
      </c>
      <c r="M49" s="130">
        <f t="shared" si="7"/>
        <v>0.42284232299066671</v>
      </c>
      <c r="N49" s="4"/>
      <c r="O49" s="4"/>
      <c r="P49" s="8">
        <f t="shared" si="3"/>
        <v>4.3239999999999998</v>
      </c>
      <c r="Q49" s="29">
        <f t="shared" si="4"/>
        <v>87.758526697619189</v>
      </c>
      <c r="R49" s="28"/>
      <c r="S49" s="17">
        <f t="shared" si="5"/>
        <v>0.99255486102244928</v>
      </c>
    </row>
    <row r="50" spans="4:19" ht="15" x14ac:dyDescent="0.25">
      <c r="D50" s="15"/>
      <c r="E50" s="141">
        <v>6.4344093040299999</v>
      </c>
      <c r="F50" s="126">
        <v>1.8599999999999999</v>
      </c>
      <c r="G50" s="131">
        <v>0.13819999999999999</v>
      </c>
      <c r="H50" s="128">
        <f t="shared" si="0"/>
        <v>4.1333333333333333E-2</v>
      </c>
      <c r="I50" s="128">
        <f t="shared" si="6"/>
        <v>4.9357142857142855E-3</v>
      </c>
      <c r="J50" s="126">
        <f t="shared" si="1"/>
        <v>15.067551197911145</v>
      </c>
      <c r="K50" s="129">
        <f t="shared" si="2"/>
        <v>0.99551677661327542</v>
      </c>
      <c r="L50" s="127">
        <f t="shared" si="8"/>
        <v>0.42703749398389429</v>
      </c>
      <c r="M50" s="130">
        <f t="shared" si="7"/>
        <v>0.42896062026866666</v>
      </c>
      <c r="N50" s="4"/>
      <c r="O50" s="4"/>
      <c r="P50" s="8">
        <f t="shared" si="3"/>
        <v>4.3140000000000001</v>
      </c>
      <c r="Q50" s="29">
        <f t="shared" si="4"/>
        <v>87.631099597541379</v>
      </c>
      <c r="R50" s="28"/>
      <c r="S50" s="17">
        <f t="shared" si="5"/>
        <v>0.99551677661327542</v>
      </c>
    </row>
    <row r="51" spans="4:19" ht="15" x14ac:dyDescent="0.25">
      <c r="D51" s="15"/>
      <c r="E51" s="141">
        <v>6.4548036282899997</v>
      </c>
      <c r="F51" s="126">
        <v>1.96</v>
      </c>
      <c r="G51" s="131">
        <v>0.13819999999999999</v>
      </c>
      <c r="H51" s="128">
        <f t="shared" si="0"/>
        <v>4.3555555555555556E-2</v>
      </c>
      <c r="I51" s="128">
        <f t="shared" si="6"/>
        <v>4.9357142857142855E-3</v>
      </c>
      <c r="J51" s="126">
        <f t="shared" si="1"/>
        <v>15.022591759912403</v>
      </c>
      <c r="K51" s="129">
        <f t="shared" si="2"/>
        <v>0.99849614765058792</v>
      </c>
      <c r="L51" s="127">
        <f t="shared" si="8"/>
        <v>0.42967310377924012</v>
      </c>
      <c r="M51" s="130">
        <f t="shared" si="7"/>
        <v>0.43032024188599993</v>
      </c>
      <c r="N51" s="4"/>
      <c r="O51" s="4"/>
      <c r="P51" s="8">
        <f t="shared" si="3"/>
        <v>4.3040000000000003</v>
      </c>
      <c r="Q51" s="29">
        <f t="shared" si="4"/>
        <v>87.50366077244459</v>
      </c>
      <c r="R51" s="28"/>
      <c r="S51" s="17">
        <f t="shared" si="5"/>
        <v>0.99849614765058792</v>
      </c>
    </row>
    <row r="52" spans="4:19" ht="15" x14ac:dyDescent="0.25">
      <c r="D52" s="73"/>
      <c r="E52" s="141">
        <v>6.4446064661599998</v>
      </c>
      <c r="F52" s="126">
        <v>2.06</v>
      </c>
      <c r="G52" s="131">
        <v>0.13819999999999999</v>
      </c>
      <c r="H52" s="128">
        <f t="shared" si="0"/>
        <v>4.5777777777777778E-2</v>
      </c>
      <c r="I52" s="128">
        <f t="shared" si="6"/>
        <v>4.9357142857142855E-3</v>
      </c>
      <c r="J52" s="126">
        <f t="shared" si="1"/>
        <v>14.977636681611942</v>
      </c>
      <c r="K52" s="129">
        <f t="shared" si="2"/>
        <v>1.0014931139580594</v>
      </c>
      <c r="L52" s="127">
        <f t="shared" si="8"/>
        <v>0.43028193320192154</v>
      </c>
      <c r="M52" s="130">
        <f t="shared" si="7"/>
        <v>0.4296404310773333</v>
      </c>
      <c r="N52" s="4"/>
      <c r="O52" s="4"/>
      <c r="P52" s="8">
        <f t="shared" si="3"/>
        <v>4.2939999999999996</v>
      </c>
      <c r="Q52" s="29">
        <f t="shared" si="4"/>
        <v>87.376209588448489</v>
      </c>
      <c r="R52" s="28"/>
      <c r="S52" s="17">
        <f t="shared" si="5"/>
        <v>1.0014931139580594</v>
      </c>
    </row>
    <row r="53" spans="4:19" ht="15" x14ac:dyDescent="0.25">
      <c r="D53" s="15"/>
      <c r="E53" s="141">
        <v>6.7964085596450001</v>
      </c>
      <c r="F53" s="126">
        <v>2.17</v>
      </c>
      <c r="G53" s="131">
        <v>0.13950000000000001</v>
      </c>
      <c r="H53" s="128">
        <f t="shared" si="0"/>
        <v>4.8222222222222222E-2</v>
      </c>
      <c r="I53" s="128">
        <f t="shared" si="6"/>
        <v>4.9821428571428577E-3</v>
      </c>
      <c r="J53" s="126">
        <f t="shared" si="1"/>
        <v>14.928191396953387</v>
      </c>
      <c r="K53" s="129">
        <f t="shared" si="2"/>
        <v>1.004810268112001</v>
      </c>
      <c r="L53" s="127">
        <f t="shared" si="8"/>
        <v>0.45527340713437275</v>
      </c>
      <c r="M53" s="130">
        <f t="shared" si="7"/>
        <v>0.45309390397633337</v>
      </c>
      <c r="N53" s="4"/>
      <c r="O53" s="4"/>
      <c r="P53" s="8">
        <f t="shared" si="3"/>
        <v>4.2830000000000004</v>
      </c>
      <c r="Q53" s="29">
        <f t="shared" si="4"/>
        <v>87.235998254311824</v>
      </c>
      <c r="R53" s="28"/>
      <c r="S53" s="17">
        <f t="shared" si="5"/>
        <v>1.004810268112001</v>
      </c>
    </row>
    <row r="54" spans="4:19" ht="15" x14ac:dyDescent="0.25">
      <c r="D54" s="105"/>
      <c r="E54" s="141">
        <v>6.8473943702950004</v>
      </c>
      <c r="F54" s="126">
        <v>2.27</v>
      </c>
      <c r="G54" s="131">
        <v>0.14030000000000001</v>
      </c>
      <c r="H54" s="128">
        <f t="shared" si="0"/>
        <v>5.0444444444444445E-2</v>
      </c>
      <c r="I54" s="128">
        <f t="shared" si="6"/>
        <v>5.0107142857142867E-3</v>
      </c>
      <c r="J54" s="126">
        <f t="shared" si="1"/>
        <v>14.883246199605582</v>
      </c>
      <c r="K54" s="129">
        <f t="shared" si="2"/>
        <v>1.007844646176552</v>
      </c>
      <c r="L54" s="127">
        <f t="shared" si="8"/>
        <v>0.46007398375741859</v>
      </c>
      <c r="M54" s="130">
        <f t="shared" si="7"/>
        <v>0.45649295801966672</v>
      </c>
      <c r="N54" s="4"/>
      <c r="O54" s="4"/>
      <c r="P54" s="8">
        <f t="shared" si="3"/>
        <v>4.2729999999999997</v>
      </c>
      <c r="Q54" s="29">
        <f t="shared" si="4"/>
        <v>87.108519050855762</v>
      </c>
      <c r="R54" s="28"/>
      <c r="S54" s="17">
        <f t="shared" si="5"/>
        <v>1.007844646176552</v>
      </c>
    </row>
    <row r="55" spans="4:19" ht="15" x14ac:dyDescent="0.25">
      <c r="D55" s="15"/>
      <c r="E55" s="141">
        <v>6.8626901134899994</v>
      </c>
      <c r="F55" s="126">
        <v>2.37</v>
      </c>
      <c r="G55" s="131">
        <v>0.14030000000000001</v>
      </c>
      <c r="H55" s="128">
        <f t="shared" si="0"/>
        <v>5.2666666666666667E-2</v>
      </c>
      <c r="I55" s="128">
        <f t="shared" si="6"/>
        <v>5.0107142857142867E-3</v>
      </c>
      <c r="J55" s="126">
        <f t="shared" si="1"/>
        <v>14.838306053138913</v>
      </c>
      <c r="K55" s="129">
        <f t="shared" si="2"/>
        <v>1.0108970623925688</v>
      </c>
      <c r="L55" s="127">
        <f t="shared" si="8"/>
        <v>0.46249821838917105</v>
      </c>
      <c r="M55" s="130">
        <f t="shared" si="7"/>
        <v>0.45751267423266667</v>
      </c>
      <c r="N55" s="4"/>
      <c r="O55" s="4"/>
      <c r="P55" s="8">
        <f t="shared" si="3"/>
        <v>4.2629999999999999</v>
      </c>
      <c r="Q55" s="29">
        <f t="shared" si="4"/>
        <v>86.98102551983537</v>
      </c>
      <c r="R55" s="28"/>
      <c r="S55" s="17">
        <f t="shared" si="5"/>
        <v>1.0108970623925688</v>
      </c>
    </row>
    <row r="56" spans="4:19" ht="15" x14ac:dyDescent="0.25">
      <c r="D56" s="15"/>
      <c r="E56" s="141">
        <v>6.8881830188149991</v>
      </c>
      <c r="F56" s="126">
        <v>2.4700000000000002</v>
      </c>
      <c r="G56" s="131">
        <v>0.1414</v>
      </c>
      <c r="H56" s="128">
        <f t="shared" si="0"/>
        <v>5.4888888888888897E-2</v>
      </c>
      <c r="I56" s="128">
        <f t="shared" si="6"/>
        <v>5.0500000000000007E-3</v>
      </c>
      <c r="J56" s="126">
        <f t="shared" si="1"/>
        <v>14.793371180664968</v>
      </c>
      <c r="K56" s="129">
        <f t="shared" si="2"/>
        <v>1.013967662732961</v>
      </c>
      <c r="L56" s="127">
        <f t="shared" si="8"/>
        <v>0.46562632240431434</v>
      </c>
      <c r="M56" s="130">
        <f t="shared" si="7"/>
        <v>0.45921220125433321</v>
      </c>
      <c r="N56" s="4"/>
      <c r="O56" s="4"/>
      <c r="P56" s="8">
        <f t="shared" si="3"/>
        <v>4.2530000000000001</v>
      </c>
      <c r="Q56" s="29">
        <f t="shared" si="4"/>
        <v>86.853517024924429</v>
      </c>
      <c r="R56" s="28"/>
      <c r="S56" s="17">
        <f t="shared" si="5"/>
        <v>1.013967662732961</v>
      </c>
    </row>
    <row r="57" spans="4:19" ht="15" x14ac:dyDescent="0.25">
      <c r="D57" s="15"/>
      <c r="E57" s="141">
        <v>7.0105489643749994</v>
      </c>
      <c r="F57" s="126">
        <v>2.5700000000000003</v>
      </c>
      <c r="G57" s="131">
        <v>0.1414</v>
      </c>
      <c r="H57" s="128">
        <f t="shared" ref="H57:H120" si="9">+((F57/10)/$G$13)</f>
        <v>5.7111111111111112E-2</v>
      </c>
      <c r="I57" s="128">
        <f t="shared" ref="I57:I120" si="10">((+G57/10)/$G$14)</f>
        <v>5.0500000000000007E-3</v>
      </c>
      <c r="J57" s="126">
        <f t="shared" ref="J57:J120" si="11">+($G$13^2/2)*(Q57*PI()/180-((F57/10)/$G$13)*SIN(Q57*PI()/180))</f>
        <v>14.748441805373909</v>
      </c>
      <c r="K57" s="129">
        <f t="shared" ref="K57:K120" si="12">+$H$26/J57</f>
        <v>1.0170565947200219</v>
      </c>
      <c r="L57" s="127">
        <f t="shared" ref="L57:L120" si="13">+E57/J57</f>
        <v>0.47534167045501419</v>
      </c>
      <c r="M57" s="130">
        <f t="shared" ref="M57:M120" si="14">+L57/K57</f>
        <v>0.46736993095833329</v>
      </c>
      <c r="N57" s="4"/>
      <c r="O57" s="4"/>
      <c r="P57" s="8">
        <f t="shared" ref="P57:P120" si="15">+$G$13-(F57/10)</f>
        <v>4.2430000000000003</v>
      </c>
      <c r="Q57" s="29">
        <f t="shared" ref="Q57:Q120" si="16">+DEGREES(ACOS((F57/10)/$G$13))</f>
        <v>86.725992929126718</v>
      </c>
      <c r="R57" s="28"/>
      <c r="S57" s="17">
        <f t="shared" ref="S57:S120" si="17">+K57</f>
        <v>1.0170565947200219</v>
      </c>
    </row>
    <row r="58" spans="4:19" ht="15" x14ac:dyDescent="0.25">
      <c r="D58" s="15"/>
      <c r="E58" s="142">
        <v>7.2195907880399997</v>
      </c>
      <c r="F58" s="132">
        <v>2.68</v>
      </c>
      <c r="G58" s="133">
        <v>0.14319999999999999</v>
      </c>
      <c r="H58" s="128">
        <f t="shared" si="9"/>
        <v>5.9555555555555556E-2</v>
      </c>
      <c r="I58" s="128">
        <f t="shared" si="10"/>
        <v>5.1142857142857144E-3</v>
      </c>
      <c r="J58" s="126">
        <f t="shared" si="11"/>
        <v>14.699026108277735</v>
      </c>
      <c r="K58" s="129">
        <f t="shared" si="12"/>
        <v>1.0204757709459928</v>
      </c>
      <c r="L58" s="127">
        <f t="shared" si="13"/>
        <v>0.49116116502264717</v>
      </c>
      <c r="M58" s="130">
        <f t="shared" si="14"/>
        <v>0.48130605253600006</v>
      </c>
      <c r="N58" s="4"/>
      <c r="O58" s="4"/>
      <c r="P58" s="8">
        <f t="shared" si="15"/>
        <v>4.2320000000000002</v>
      </c>
      <c r="Q58" s="29">
        <f t="shared" si="16"/>
        <v>86.585697643614139</v>
      </c>
      <c r="R58" s="28"/>
      <c r="S58" s="17">
        <f t="shared" si="17"/>
        <v>1.0204757709459928</v>
      </c>
    </row>
    <row r="59" spans="4:19" ht="15" x14ac:dyDescent="0.25">
      <c r="D59" s="15"/>
      <c r="E59" s="141">
        <v>7.3164638282749994</v>
      </c>
      <c r="F59" s="126">
        <v>2.78</v>
      </c>
      <c r="G59" s="131">
        <v>0.14319999999999999</v>
      </c>
      <c r="H59" s="128">
        <f t="shared" si="9"/>
        <v>6.1777777777777772E-2</v>
      </c>
      <c r="I59" s="128">
        <f t="shared" si="10"/>
        <v>5.1142857142857144E-3</v>
      </c>
      <c r="J59" s="126">
        <f t="shared" si="11"/>
        <v>14.654109003923287</v>
      </c>
      <c r="K59" s="129">
        <f t="shared" si="12"/>
        <v>1.0236036865826581</v>
      </c>
      <c r="L59" s="127">
        <f t="shared" si="13"/>
        <v>0.49927728982473046</v>
      </c>
      <c r="M59" s="130">
        <f t="shared" si="14"/>
        <v>0.48776425521833328</v>
      </c>
      <c r="N59" s="4"/>
      <c r="O59" s="4"/>
      <c r="P59" s="8">
        <f t="shared" si="15"/>
        <v>4.2220000000000004</v>
      </c>
      <c r="Q59" s="29">
        <f t="shared" si="16"/>
        <v>86.458138709386375</v>
      </c>
      <c r="R59" s="28"/>
      <c r="S59" s="17">
        <f t="shared" si="17"/>
        <v>1.0236036865826581</v>
      </c>
    </row>
    <row r="60" spans="4:19" ht="15" x14ac:dyDescent="0.25">
      <c r="D60" s="15"/>
      <c r="E60" s="141">
        <v>7.3980411253149994</v>
      </c>
      <c r="F60" s="126">
        <v>2.88</v>
      </c>
      <c r="G60" s="131">
        <v>0.14319999999999999</v>
      </c>
      <c r="H60" s="128">
        <f t="shared" si="9"/>
        <v>6.4000000000000001E-2</v>
      </c>
      <c r="I60" s="128">
        <f t="shared" si="10"/>
        <v>5.1142857142857144E-3</v>
      </c>
      <c r="J60" s="126">
        <f t="shared" si="11"/>
        <v>14.609198089176896</v>
      </c>
      <c r="K60" s="129">
        <f t="shared" si="12"/>
        <v>1.026750401249787</v>
      </c>
      <c r="L60" s="127">
        <f t="shared" si="13"/>
        <v>0.50639611292530673</v>
      </c>
      <c r="M60" s="130">
        <f t="shared" si="14"/>
        <v>0.49320274168766659</v>
      </c>
      <c r="N60" s="4"/>
      <c r="O60" s="4"/>
      <c r="P60" s="8">
        <f t="shared" si="15"/>
        <v>4.2119999999999997</v>
      </c>
      <c r="Q60" s="29">
        <f t="shared" si="16"/>
        <v>86.330562195012021</v>
      </c>
      <c r="R60" s="28"/>
      <c r="S60" s="17">
        <f t="shared" si="17"/>
        <v>1.026750401249787</v>
      </c>
    </row>
    <row r="61" spans="4:19" ht="15" x14ac:dyDescent="0.25">
      <c r="D61" s="15"/>
      <c r="E61" s="141">
        <v>7.5458999761999994</v>
      </c>
      <c r="F61" s="126">
        <v>2.9700000000000006</v>
      </c>
      <c r="G61" s="131">
        <v>0.14330000000000001</v>
      </c>
      <c r="H61" s="128">
        <f t="shared" si="9"/>
        <v>6.6000000000000003E-2</v>
      </c>
      <c r="I61" s="128">
        <f t="shared" si="10"/>
        <v>5.1178571428571436E-3</v>
      </c>
      <c r="J61" s="126">
        <f t="shared" si="11"/>
        <v>14.5687837427801</v>
      </c>
      <c r="K61" s="129">
        <f t="shared" si="12"/>
        <v>1.0295986449406662</v>
      </c>
      <c r="L61" s="127">
        <f t="shared" si="13"/>
        <v>0.51794989269022174</v>
      </c>
      <c r="M61" s="130">
        <f t="shared" si="14"/>
        <v>0.50305999841333338</v>
      </c>
      <c r="N61" s="4"/>
      <c r="O61" s="4"/>
      <c r="P61" s="8">
        <f t="shared" si="15"/>
        <v>4.2030000000000003</v>
      </c>
      <c r="Q61" s="29">
        <f t="shared" si="16"/>
        <v>86.215727772067623</v>
      </c>
      <c r="R61" s="28"/>
      <c r="S61" s="17">
        <f t="shared" si="17"/>
        <v>1.0295986449406662</v>
      </c>
    </row>
    <row r="62" spans="4:19" ht="15" x14ac:dyDescent="0.25">
      <c r="D62" s="15"/>
      <c r="E62" s="141">
        <v>7.6784630838899997</v>
      </c>
      <c r="F62" s="126">
        <v>3.06</v>
      </c>
      <c r="G62" s="131">
        <v>0.14319999999999999</v>
      </c>
      <c r="H62" s="128">
        <f t="shared" si="9"/>
        <v>6.8000000000000005E-2</v>
      </c>
      <c r="I62" s="128">
        <f t="shared" si="10"/>
        <v>5.1142857142857144E-3</v>
      </c>
      <c r="J62" s="126">
        <f t="shared" si="11"/>
        <v>14.528374754070475</v>
      </c>
      <c r="K62" s="129">
        <f t="shared" si="12"/>
        <v>1.0324623541113838</v>
      </c>
      <c r="L62" s="127">
        <f t="shared" si="13"/>
        <v>0.5285149381033617</v>
      </c>
      <c r="M62" s="130">
        <f t="shared" si="14"/>
        <v>0.51189753892599998</v>
      </c>
      <c r="N62" s="4"/>
      <c r="O62" s="4"/>
      <c r="P62" s="8">
        <f t="shared" si="15"/>
        <v>4.194</v>
      </c>
      <c r="Q62" s="29">
        <f t="shared" si="16"/>
        <v>86.100878123616454</v>
      </c>
      <c r="R62" s="28"/>
      <c r="S62" s="17">
        <f t="shared" si="17"/>
        <v>1.0324623541113838</v>
      </c>
    </row>
    <row r="63" spans="4:19" ht="15" x14ac:dyDescent="0.25">
      <c r="D63" s="15"/>
      <c r="E63" s="141">
        <v>7.7804347051899994</v>
      </c>
      <c r="F63" s="126">
        <v>3.17</v>
      </c>
      <c r="G63" s="131">
        <v>0.14330000000000001</v>
      </c>
      <c r="H63" s="128">
        <f t="shared" si="9"/>
        <v>7.0444444444444448E-2</v>
      </c>
      <c r="I63" s="128">
        <f t="shared" si="10"/>
        <v>5.1178571428571436E-3</v>
      </c>
      <c r="J63" s="126">
        <f t="shared" si="11"/>
        <v>14.478993503865649</v>
      </c>
      <c r="K63" s="129">
        <f t="shared" si="12"/>
        <v>1.0359836128108801</v>
      </c>
      <c r="L63" s="127">
        <f t="shared" si="13"/>
        <v>0.53736019034145943</v>
      </c>
      <c r="M63" s="130">
        <f t="shared" si="14"/>
        <v>0.51869564701266668</v>
      </c>
      <c r="N63" s="4"/>
      <c r="O63" s="4"/>
      <c r="P63" s="8">
        <f t="shared" si="15"/>
        <v>4.1829999999999998</v>
      </c>
      <c r="Q63" s="29">
        <f t="shared" si="16"/>
        <v>85.960484972186975</v>
      </c>
      <c r="R63" s="28"/>
      <c r="S63" s="17">
        <f t="shared" si="17"/>
        <v>1.0359836128108801</v>
      </c>
    </row>
    <row r="64" spans="4:19" ht="15" x14ac:dyDescent="0.25">
      <c r="D64" s="15"/>
      <c r="E64" s="141">
        <v>7.9078992318149997</v>
      </c>
      <c r="F64" s="126">
        <v>3.26</v>
      </c>
      <c r="G64" s="131">
        <v>0.14319999999999999</v>
      </c>
      <c r="H64" s="128">
        <f t="shared" si="9"/>
        <v>7.2444444444444436E-2</v>
      </c>
      <c r="I64" s="128">
        <f t="shared" si="10"/>
        <v>5.1142857142857144E-3</v>
      </c>
      <c r="J64" s="126">
        <f t="shared" si="11"/>
        <v>14.438597005153566</v>
      </c>
      <c r="K64" s="129">
        <f t="shared" si="12"/>
        <v>1.0388821015397862</v>
      </c>
      <c r="L64" s="127">
        <f t="shared" si="13"/>
        <v>0.54769166484752185</v>
      </c>
      <c r="M64" s="130">
        <f t="shared" si="14"/>
        <v>0.52719328212099992</v>
      </c>
      <c r="N64" s="4"/>
      <c r="O64" s="4"/>
      <c r="P64" s="8">
        <f t="shared" si="15"/>
        <v>4.1740000000000004</v>
      </c>
      <c r="Q64" s="29">
        <f t="shared" si="16"/>
        <v>85.845599813905906</v>
      </c>
      <c r="R64" s="28"/>
      <c r="S64" s="17">
        <f t="shared" si="17"/>
        <v>1.0388821015397862</v>
      </c>
    </row>
    <row r="65" spans="4:19" ht="15" x14ac:dyDescent="0.25">
      <c r="D65" s="15"/>
      <c r="E65" s="141">
        <v>7.9129978128799987</v>
      </c>
      <c r="F65" s="126">
        <v>3.3599999999999994</v>
      </c>
      <c r="G65" s="131">
        <v>0.14330000000000001</v>
      </c>
      <c r="H65" s="128">
        <f t="shared" si="9"/>
        <v>7.4666666666666659E-2</v>
      </c>
      <c r="I65" s="128">
        <f t="shared" si="10"/>
        <v>5.1178571428571436E-3</v>
      </c>
      <c r="J65" s="126">
        <f t="shared" si="11"/>
        <v>14.393718914038487</v>
      </c>
      <c r="K65" s="129">
        <f t="shared" si="12"/>
        <v>1.0421212259029315</v>
      </c>
      <c r="L65" s="127">
        <f t="shared" si="13"/>
        <v>0.54975353208838129</v>
      </c>
      <c r="M65" s="130">
        <f t="shared" si="14"/>
        <v>0.52753318752533318</v>
      </c>
      <c r="N65" s="4"/>
      <c r="O65" s="4"/>
      <c r="P65" s="8">
        <f t="shared" si="15"/>
        <v>4.1639999999999997</v>
      </c>
      <c r="Q65" s="29">
        <f t="shared" si="16"/>
        <v>85.717929990572458</v>
      </c>
      <c r="R65" s="28"/>
      <c r="S65" s="17">
        <f t="shared" si="17"/>
        <v>1.0421212259029315</v>
      </c>
    </row>
    <row r="66" spans="4:19" ht="15" x14ac:dyDescent="0.25">
      <c r="D66" s="15"/>
      <c r="E66" s="141">
        <v>7.8824063264899991</v>
      </c>
      <c r="F66" s="126">
        <v>3.46</v>
      </c>
      <c r="G66" s="131">
        <v>0.14330000000000001</v>
      </c>
      <c r="H66" s="128">
        <f t="shared" si="9"/>
        <v>7.6888888888888882E-2</v>
      </c>
      <c r="I66" s="128">
        <f t="shared" si="10"/>
        <v>5.1178571428571436E-3</v>
      </c>
      <c r="J66" s="126">
        <f t="shared" si="11"/>
        <v>14.348848310500609</v>
      </c>
      <c r="K66" s="129">
        <f t="shared" si="12"/>
        <v>1.0453800664282493</v>
      </c>
      <c r="L66" s="127">
        <f t="shared" si="13"/>
        <v>0.54934069661337126</v>
      </c>
      <c r="M66" s="130">
        <f t="shared" si="14"/>
        <v>0.52549375509933338</v>
      </c>
      <c r="N66" s="4"/>
      <c r="O66" s="4"/>
      <c r="P66" s="8">
        <f t="shared" si="15"/>
        <v>4.1539999999999999</v>
      </c>
      <c r="Q66" s="29">
        <f t="shared" si="16"/>
        <v>85.590238862902041</v>
      </c>
      <c r="R66" s="28"/>
      <c r="S66" s="17">
        <f t="shared" si="17"/>
        <v>1.0453800664282493</v>
      </c>
    </row>
    <row r="67" spans="4:19" ht="15" x14ac:dyDescent="0.25">
      <c r="D67" s="15"/>
      <c r="E67" s="141">
        <v>7.9537864614</v>
      </c>
      <c r="F67" s="126">
        <v>3.55</v>
      </c>
      <c r="G67" s="131">
        <v>0.14330000000000001</v>
      </c>
      <c r="H67" s="128">
        <f t="shared" si="9"/>
        <v>7.8888888888888883E-2</v>
      </c>
      <c r="I67" s="128">
        <f t="shared" si="10"/>
        <v>5.1178571428571436E-3</v>
      </c>
      <c r="J67" s="126">
        <f t="shared" si="11"/>
        <v>14.308471354453092</v>
      </c>
      <c r="K67" s="129">
        <f t="shared" si="12"/>
        <v>1.0483300157239852</v>
      </c>
      <c r="L67" s="127">
        <f t="shared" si="13"/>
        <v>0.55587953907631216</v>
      </c>
      <c r="M67" s="130">
        <f t="shared" si="14"/>
        <v>0.53025243075999995</v>
      </c>
      <c r="N67" s="4"/>
      <c r="O67" s="4"/>
      <c r="P67" s="8">
        <f t="shared" si="15"/>
        <v>4.1449999999999996</v>
      </c>
      <c r="Q67" s="29">
        <f t="shared" si="16"/>
        <v>85.475298099546848</v>
      </c>
      <c r="R67" s="28"/>
      <c r="S67" s="17">
        <f t="shared" si="17"/>
        <v>1.0483300157239852</v>
      </c>
    </row>
    <row r="68" spans="4:19" ht="15" x14ac:dyDescent="0.25">
      <c r="D68" s="15"/>
      <c r="E68" s="141">
        <v>8.0965467312200001</v>
      </c>
      <c r="F68" s="126">
        <v>3.65</v>
      </c>
      <c r="G68" s="131">
        <v>0.14319999999999999</v>
      </c>
      <c r="H68" s="128">
        <f t="shared" si="9"/>
        <v>8.1111111111111106E-2</v>
      </c>
      <c r="I68" s="128">
        <f t="shared" si="10"/>
        <v>5.1142857142857144E-3</v>
      </c>
      <c r="J68" s="126">
        <f t="shared" si="11"/>
        <v>14.263615594942202</v>
      </c>
      <c r="K68" s="129">
        <f t="shared" si="12"/>
        <v>1.0516267702362168</v>
      </c>
      <c r="L68" s="127">
        <f t="shared" si="13"/>
        <v>0.56763635260129908</v>
      </c>
      <c r="M68" s="130">
        <f t="shared" si="14"/>
        <v>0.5397697820813333</v>
      </c>
      <c r="N68" s="4"/>
      <c r="O68" s="4"/>
      <c r="P68" s="8">
        <f t="shared" si="15"/>
        <v>4.1349999999999998</v>
      </c>
      <c r="Q68" s="29">
        <f t="shared" si="16"/>
        <v>85.34756471527092</v>
      </c>
      <c r="R68" s="28"/>
      <c r="S68" s="17">
        <f t="shared" si="17"/>
        <v>1.0516267702362168</v>
      </c>
    </row>
    <row r="69" spans="4:19" ht="15" x14ac:dyDescent="0.25">
      <c r="D69" s="15"/>
      <c r="E69" s="141">
        <v>8.1169410554799999</v>
      </c>
      <c r="F69" s="132">
        <v>3.75</v>
      </c>
      <c r="G69" s="131">
        <v>0.14330000000000001</v>
      </c>
      <c r="H69" s="128">
        <f t="shared" si="9"/>
        <v>8.3333333333333329E-2</v>
      </c>
      <c r="I69" s="128">
        <f t="shared" si="10"/>
        <v>5.1178571428571436E-3</v>
      </c>
      <c r="J69" s="126">
        <f t="shared" si="11"/>
        <v>14.218767973366532</v>
      </c>
      <c r="K69" s="129">
        <f t="shared" si="12"/>
        <v>1.0549437214318997</v>
      </c>
      <c r="L69" s="127">
        <f t="shared" si="13"/>
        <v>0.57086106691409622</v>
      </c>
      <c r="M69" s="130">
        <f t="shared" si="14"/>
        <v>0.54112940369866669</v>
      </c>
      <c r="N69" s="4"/>
      <c r="O69" s="4"/>
      <c r="P69" s="8">
        <f t="shared" si="15"/>
        <v>4.125</v>
      </c>
      <c r="Q69" s="29">
        <f t="shared" si="16"/>
        <v>85.219808152800837</v>
      </c>
      <c r="R69" s="28"/>
      <c r="S69" s="17">
        <f t="shared" si="17"/>
        <v>1.0549437214318997</v>
      </c>
    </row>
    <row r="70" spans="4:19" ht="15" x14ac:dyDescent="0.25">
      <c r="D70" s="15"/>
      <c r="E70" s="141">
        <v>8.1628282850649985</v>
      </c>
      <c r="F70" s="126">
        <v>3.85</v>
      </c>
      <c r="G70" s="131">
        <v>0.14410000000000001</v>
      </c>
      <c r="H70" s="128">
        <f t="shared" si="9"/>
        <v>8.5555555555555551E-2</v>
      </c>
      <c r="I70" s="128">
        <f t="shared" si="10"/>
        <v>5.1464285714285718E-3</v>
      </c>
      <c r="J70" s="126">
        <f t="shared" si="11"/>
        <v>14.173928714221434</v>
      </c>
      <c r="K70" s="129">
        <f t="shared" si="12"/>
        <v>1.0582810385485941</v>
      </c>
      <c r="L70" s="127">
        <f t="shared" si="13"/>
        <v>0.57590442633416183</v>
      </c>
      <c r="M70" s="130">
        <f t="shared" si="14"/>
        <v>0.54418855233766661</v>
      </c>
      <c r="N70" s="4"/>
      <c r="O70" s="4"/>
      <c r="P70" s="8">
        <f t="shared" si="15"/>
        <v>4.1150000000000002</v>
      </c>
      <c r="Q70" s="29">
        <f t="shared" si="16"/>
        <v>85.092027763971871</v>
      </c>
      <c r="R70" s="28"/>
      <c r="S70" s="17">
        <f t="shared" si="17"/>
        <v>1.0582810385485941</v>
      </c>
    </row>
    <row r="71" spans="4:19" ht="15" x14ac:dyDescent="0.25">
      <c r="D71" s="15"/>
      <c r="E71" s="141">
        <v>8.1475325418699995</v>
      </c>
      <c r="F71" s="138">
        <v>3.95</v>
      </c>
      <c r="G71" s="131">
        <v>0.14410000000000001</v>
      </c>
      <c r="H71" s="128">
        <f t="shared" si="9"/>
        <v>8.7777777777777788E-2</v>
      </c>
      <c r="I71" s="128">
        <f t="shared" si="10"/>
        <v>5.1464285714285718E-3</v>
      </c>
      <c r="J71" s="126">
        <f t="shared" si="11"/>
        <v>14.129098042127875</v>
      </c>
      <c r="K71" s="129">
        <f t="shared" si="12"/>
        <v>1.0616388926791653</v>
      </c>
      <c r="L71" s="127">
        <f t="shared" si="13"/>
        <v>0.57664916172122205</v>
      </c>
      <c r="M71" s="130">
        <f t="shared" si="14"/>
        <v>0.5431688361246666</v>
      </c>
      <c r="N71" s="4"/>
      <c r="O71" s="4"/>
      <c r="P71" s="8">
        <f t="shared" si="15"/>
        <v>4.1050000000000004</v>
      </c>
      <c r="Q71" s="29">
        <f t="shared" si="16"/>
        <v>84.964222899540417</v>
      </c>
      <c r="R71" s="28"/>
      <c r="S71" s="17">
        <f t="shared" si="17"/>
        <v>1.0616388926791653</v>
      </c>
    </row>
    <row r="72" spans="4:19" ht="15" x14ac:dyDescent="0.25">
      <c r="D72" s="15"/>
      <c r="E72" s="142">
        <v>8.1934197714549999</v>
      </c>
      <c r="F72" s="132">
        <v>4.05</v>
      </c>
      <c r="G72" s="133">
        <v>0.14410000000000001</v>
      </c>
      <c r="H72" s="128">
        <f t="shared" si="9"/>
        <v>0.09</v>
      </c>
      <c r="I72" s="128">
        <f t="shared" si="10"/>
        <v>5.1464285714285718E-3</v>
      </c>
      <c r="J72" s="126">
        <f t="shared" si="11"/>
        <v>14.084276181835941</v>
      </c>
      <c r="K72" s="129">
        <f t="shared" si="12"/>
        <v>1.0650174567966113</v>
      </c>
      <c r="L72" s="127">
        <f t="shared" si="13"/>
        <v>0.58174233916413842</v>
      </c>
      <c r="M72" s="130">
        <f t="shared" si="14"/>
        <v>0.54622798476366663</v>
      </c>
      <c r="N72" s="4"/>
      <c r="O72" s="4"/>
      <c r="P72" s="8">
        <f t="shared" si="15"/>
        <v>4.0949999999999998</v>
      </c>
      <c r="Q72" s="29">
        <f t="shared" si="16"/>
        <v>84.836392909153616</v>
      </c>
      <c r="R72" s="28"/>
      <c r="S72" s="17">
        <f t="shared" si="17"/>
        <v>1.0650174567966113</v>
      </c>
    </row>
    <row r="73" spans="4:19" ht="15" x14ac:dyDescent="0.25">
      <c r="D73" s="15"/>
      <c r="E73" s="142">
        <v>8.3973630140549993</v>
      </c>
      <c r="F73" s="132">
        <v>4.1500000000000004</v>
      </c>
      <c r="G73" s="133">
        <v>0.14410000000000001</v>
      </c>
      <c r="H73" s="128">
        <f t="shared" si="9"/>
        <v>9.2222222222222233E-2</v>
      </c>
      <c r="I73" s="128">
        <f t="shared" si="10"/>
        <v>5.1464285714285718E-3</v>
      </c>
      <c r="J73" s="126">
        <f t="shared" si="11"/>
        <v>14.03946335822828</v>
      </c>
      <c r="K73" s="129">
        <f t="shared" si="12"/>
        <v>1.0684169057792916</v>
      </c>
      <c r="L73" s="127">
        <f t="shared" si="13"/>
        <v>0.59812564054547379</v>
      </c>
      <c r="M73" s="130">
        <f t="shared" si="14"/>
        <v>0.55982420093699992</v>
      </c>
      <c r="N73" s="4"/>
      <c r="O73" s="4"/>
      <c r="P73" s="8">
        <f t="shared" si="15"/>
        <v>4.085</v>
      </c>
      <c r="Q73" s="29">
        <f t="shared" si="16"/>
        <v>84.708537141318629</v>
      </c>
      <c r="R73" s="28"/>
      <c r="S73" s="17">
        <f t="shared" si="17"/>
        <v>1.0684169057792916</v>
      </c>
    </row>
    <row r="74" spans="4:19" ht="15" x14ac:dyDescent="0.25">
      <c r="D74" s="15"/>
      <c r="E74" s="142">
        <v>8.3871658519249994</v>
      </c>
      <c r="F74" s="132">
        <v>4.25</v>
      </c>
      <c r="G74" s="133">
        <v>0.14410000000000001</v>
      </c>
      <c r="H74" s="128">
        <f t="shared" si="9"/>
        <v>9.4444444444444442E-2</v>
      </c>
      <c r="I74" s="128">
        <f t="shared" si="10"/>
        <v>5.1464285714285718E-3</v>
      </c>
      <c r="J74" s="126">
        <f t="shared" si="11"/>
        <v>13.994659796323637</v>
      </c>
      <c r="K74" s="129">
        <f t="shared" si="12"/>
        <v>1.0718374164365514</v>
      </c>
      <c r="L74" s="127">
        <f t="shared" si="13"/>
        <v>0.59931187853014389</v>
      </c>
      <c r="M74" s="130">
        <f t="shared" si="14"/>
        <v>0.55914439012833328</v>
      </c>
      <c r="N74" s="4"/>
      <c r="O74" s="4"/>
      <c r="P74" s="8">
        <f t="shared" si="15"/>
        <v>4.0750000000000002</v>
      </c>
      <c r="Q74" s="29">
        <f t="shared" si="16"/>
        <v>84.580654943371869</v>
      </c>
      <c r="R74" s="28"/>
      <c r="S74" s="17">
        <f t="shared" si="17"/>
        <v>1.0718374164365514</v>
      </c>
    </row>
    <row r="75" spans="4:19" ht="15" x14ac:dyDescent="0.25">
      <c r="D75" s="15"/>
      <c r="E75" s="142">
        <v>8.3106871359499994</v>
      </c>
      <c r="F75" s="132">
        <v>4.3499999999999996</v>
      </c>
      <c r="G75" s="133">
        <v>0.14410000000000001</v>
      </c>
      <c r="H75" s="128">
        <f t="shared" si="9"/>
        <v>9.6666666666666651E-2</v>
      </c>
      <c r="I75" s="128">
        <f t="shared" si="10"/>
        <v>5.1464285714285718E-3</v>
      </c>
      <c r="J75" s="126">
        <f t="shared" si="11"/>
        <v>13.949865721280307</v>
      </c>
      <c r="K75" s="129">
        <f t="shared" si="12"/>
        <v>1.0752791675347619</v>
      </c>
      <c r="L75" s="127">
        <f t="shared" si="13"/>
        <v>0.59575391634574471</v>
      </c>
      <c r="M75" s="130">
        <f t="shared" si="14"/>
        <v>0.55404580906333334</v>
      </c>
      <c r="N75" s="4"/>
      <c r="O75" s="4"/>
      <c r="P75" s="8">
        <f t="shared" si="15"/>
        <v>4.0650000000000004</v>
      </c>
      <c r="Q75" s="29">
        <f t="shared" si="16"/>
        <v>84.452745661448006</v>
      </c>
      <c r="R75" s="28"/>
      <c r="S75" s="17">
        <f t="shared" si="17"/>
        <v>1.0752791675347619</v>
      </c>
    </row>
    <row r="76" spans="4:19" ht="15" x14ac:dyDescent="0.25">
      <c r="D76" s="15"/>
      <c r="E76" s="142">
        <v>8.4636445678999994</v>
      </c>
      <c r="F76" s="132">
        <v>4.45</v>
      </c>
      <c r="G76" s="133">
        <v>0.14410000000000001</v>
      </c>
      <c r="H76" s="128">
        <f t="shared" si="9"/>
        <v>9.8888888888888887E-2</v>
      </c>
      <c r="I76" s="128">
        <f t="shared" si="10"/>
        <v>5.1464285714285718E-3</v>
      </c>
      <c r="J76" s="126">
        <f t="shared" si="11"/>
        <v>13.905081358399691</v>
      </c>
      <c r="K76" s="129">
        <f t="shared" si="12"/>
        <v>1.0787423398237723</v>
      </c>
      <c r="L76" s="127">
        <f t="shared" si="13"/>
        <v>0.60867278297421368</v>
      </c>
      <c r="M76" s="130">
        <f t="shared" si="14"/>
        <v>0.56424297119333322</v>
      </c>
      <c r="N76" s="4"/>
      <c r="O76" s="4"/>
      <c r="P76" s="8">
        <f t="shared" si="15"/>
        <v>4.0549999999999997</v>
      </c>
      <c r="Q76" s="29">
        <f t="shared" si="16"/>
        <v>84.324808640448907</v>
      </c>
      <c r="R76" s="28"/>
      <c r="S76" s="17">
        <f t="shared" si="17"/>
        <v>1.0787423398237723</v>
      </c>
    </row>
    <row r="77" spans="4:19" ht="15" x14ac:dyDescent="0.25">
      <c r="D77" s="15"/>
      <c r="E77" s="160">
        <v>8.6930807158249994</v>
      </c>
      <c r="F77" s="161">
        <v>4.55</v>
      </c>
      <c r="G77" s="162">
        <v>0.14410000000000001</v>
      </c>
      <c r="H77" s="128">
        <f t="shared" si="9"/>
        <v>0.1011111111111111</v>
      </c>
      <c r="I77" s="128">
        <f t="shared" si="10"/>
        <v>5.1464285714285718E-3</v>
      </c>
      <c r="J77" s="126">
        <f t="shared" si="11"/>
        <v>13.860306933129802</v>
      </c>
      <c r="K77" s="129">
        <f t="shared" si="12"/>
        <v>1.0822271160637886</v>
      </c>
      <c r="L77" s="127">
        <f t="shared" si="13"/>
        <v>0.6271925115198016</v>
      </c>
      <c r="M77" s="130">
        <f t="shared" si="14"/>
        <v>0.57953871438833326</v>
      </c>
      <c r="N77" s="4"/>
      <c r="O77" s="4"/>
      <c r="P77" s="8">
        <f t="shared" si="15"/>
        <v>4.0449999999999999</v>
      </c>
      <c r="Q77" s="29">
        <f t="shared" si="16"/>
        <v>84.196843224012426</v>
      </c>
      <c r="R77" s="28"/>
      <c r="S77" s="17">
        <f t="shared" si="17"/>
        <v>1.0822271160637886</v>
      </c>
    </row>
    <row r="78" spans="4:19" ht="15.75" x14ac:dyDescent="0.25">
      <c r="D78" s="76"/>
      <c r="E78" s="160">
        <v>8.6522920673049999</v>
      </c>
      <c r="F78" s="161">
        <v>4.6500000000000004</v>
      </c>
      <c r="G78" s="162">
        <v>0.14410000000000001</v>
      </c>
      <c r="H78" s="128">
        <f t="shared" si="9"/>
        <v>0.10333333333333333</v>
      </c>
      <c r="I78" s="128">
        <f t="shared" si="10"/>
        <v>5.1464285714285718E-3</v>
      </c>
      <c r="J78" s="126">
        <f t="shared" si="11"/>
        <v>13.815542671068789</v>
      </c>
      <c r="K78" s="129">
        <f t="shared" si="12"/>
        <v>1.0857336810526879</v>
      </c>
      <c r="L78" s="127">
        <f t="shared" si="13"/>
        <v>0.62627232771853525</v>
      </c>
      <c r="M78" s="130">
        <f t="shared" si="14"/>
        <v>0.57681947115366672</v>
      </c>
      <c r="N78" s="4"/>
      <c r="O78" s="4"/>
      <c r="P78" s="8">
        <f t="shared" si="15"/>
        <v>4.0350000000000001</v>
      </c>
      <c r="Q78" s="29">
        <f t="shared" si="16"/>
        <v>84.068848754480882</v>
      </c>
      <c r="R78" s="28"/>
      <c r="S78" s="17">
        <f t="shared" si="17"/>
        <v>1.0857336810526879</v>
      </c>
    </row>
    <row r="79" spans="4:19" ht="15.75" x14ac:dyDescent="0.25">
      <c r="D79" s="103"/>
      <c r="E79" s="160">
        <v>8.7695594317999994</v>
      </c>
      <c r="F79" s="161">
        <v>4.75</v>
      </c>
      <c r="G79" s="162">
        <v>0.14410000000000001</v>
      </c>
      <c r="H79" s="128">
        <f t="shared" si="9"/>
        <v>0.10555555555555556</v>
      </c>
      <c r="I79" s="128">
        <f t="shared" si="10"/>
        <v>5.1464285714285718E-3</v>
      </c>
      <c r="J79" s="126">
        <f t="shared" si="11"/>
        <v>13.770788797968512</v>
      </c>
      <c r="K79" s="129">
        <f t="shared" si="12"/>
        <v>1.0892622216537677</v>
      </c>
      <c r="L79" s="127">
        <f t="shared" si="13"/>
        <v>0.63682331930714808</v>
      </c>
      <c r="M79" s="130">
        <f t="shared" si="14"/>
        <v>0.58463729545333332</v>
      </c>
      <c r="N79" s="4"/>
      <c r="O79" s="4"/>
      <c r="P79" s="8">
        <f t="shared" si="15"/>
        <v>4.0250000000000004</v>
      </c>
      <c r="Q79" s="29">
        <f t="shared" si="16"/>
        <v>83.940824572869573</v>
      </c>
      <c r="R79" s="28"/>
      <c r="S79" s="17">
        <f t="shared" si="17"/>
        <v>1.0892622216537677</v>
      </c>
    </row>
    <row r="80" spans="4:19" ht="15.75" x14ac:dyDescent="0.25">
      <c r="D80" s="103"/>
      <c r="E80" s="160">
        <v>8.6777849726299987</v>
      </c>
      <c r="F80" s="161">
        <v>4.8499999999999996</v>
      </c>
      <c r="G80" s="162">
        <v>0.14410000000000001</v>
      </c>
      <c r="H80" s="128">
        <f t="shared" si="9"/>
        <v>0.10777777777777778</v>
      </c>
      <c r="I80" s="128">
        <f t="shared" si="10"/>
        <v>5.1464285714285718E-3</v>
      </c>
      <c r="J80" s="126">
        <f t="shared" si="11"/>
        <v>13.726045539738069</v>
      </c>
      <c r="K80" s="129">
        <f t="shared" si="12"/>
        <v>1.0928129268239513</v>
      </c>
      <c r="L80" s="127">
        <f t="shared" si="13"/>
        <v>0.63221303961924602</v>
      </c>
      <c r="M80" s="130">
        <f t="shared" si="14"/>
        <v>0.57851899817533325</v>
      </c>
      <c r="N80" s="4"/>
      <c r="O80" s="4"/>
      <c r="P80" s="8">
        <f t="shared" si="15"/>
        <v>4.0149999999999997</v>
      </c>
      <c r="Q80" s="29">
        <f t="shared" si="16"/>
        <v>83.812770018834911</v>
      </c>
      <c r="R80" s="28"/>
      <c r="S80" s="17">
        <f t="shared" si="17"/>
        <v>1.0928129268239513</v>
      </c>
    </row>
    <row r="81" spans="4:19" ht="15.75" x14ac:dyDescent="0.25">
      <c r="D81" s="103"/>
      <c r="E81" s="160">
        <v>8.71857362115</v>
      </c>
      <c r="F81" s="161">
        <v>4.95</v>
      </c>
      <c r="G81" s="162">
        <v>0.14410000000000001</v>
      </c>
      <c r="H81" s="128">
        <f t="shared" si="9"/>
        <v>0.11</v>
      </c>
      <c r="I81" s="128">
        <f t="shared" si="10"/>
        <v>5.1464285714285718E-3</v>
      </c>
      <c r="J81" s="126">
        <f t="shared" si="11"/>
        <v>13.681313122447392</v>
      </c>
      <c r="K81" s="129">
        <f t="shared" si="12"/>
        <v>1.0963859876424431</v>
      </c>
      <c r="L81" s="127">
        <f t="shared" si="13"/>
        <v>0.63726146336385958</v>
      </c>
      <c r="M81" s="130">
        <f t="shared" si="14"/>
        <v>0.58123824140999991</v>
      </c>
      <c r="N81" s="4"/>
      <c r="O81" s="4"/>
      <c r="P81" s="8">
        <f t="shared" si="15"/>
        <v>4.0049999999999999</v>
      </c>
      <c r="Q81" s="29">
        <f t="shared" si="16"/>
        <v>83.684684430642619</v>
      </c>
      <c r="R81" s="28"/>
      <c r="S81" s="17">
        <f t="shared" si="17"/>
        <v>1.0963859876424431</v>
      </c>
    </row>
    <row r="82" spans="4:19" ht="15.75" x14ac:dyDescent="0.25">
      <c r="D82" s="103"/>
      <c r="E82" s="160">
        <v>8.5962076755899997</v>
      </c>
      <c r="F82" s="161">
        <v>5.04</v>
      </c>
      <c r="G82" s="162">
        <v>0.14410000000000001</v>
      </c>
      <c r="H82" s="128">
        <f t="shared" si="9"/>
        <v>0.112</v>
      </c>
      <c r="I82" s="128">
        <f t="shared" si="10"/>
        <v>5.1464285714285718E-3</v>
      </c>
      <c r="J82" s="126">
        <f t="shared" si="11"/>
        <v>13.641063402868502</v>
      </c>
      <c r="K82" s="129">
        <f t="shared" si="12"/>
        <v>1.0996210161185627</v>
      </c>
      <c r="L82" s="127">
        <f t="shared" si="13"/>
        <v>0.63017137459989747</v>
      </c>
      <c r="M82" s="130">
        <f t="shared" si="14"/>
        <v>0.57308051170599994</v>
      </c>
      <c r="N82" s="4"/>
      <c r="O82" s="4"/>
      <c r="P82" s="8">
        <f t="shared" si="15"/>
        <v>3.996</v>
      </c>
      <c r="Q82" s="29">
        <f t="shared" si="16"/>
        <v>83.569380318995286</v>
      </c>
      <c r="R82" s="28"/>
      <c r="S82" s="17">
        <f t="shared" si="17"/>
        <v>1.0996210161185627</v>
      </c>
    </row>
    <row r="83" spans="4:19" ht="15.75" x14ac:dyDescent="0.25">
      <c r="D83" s="103"/>
      <c r="E83" s="160">
        <v>8.6369963241099992</v>
      </c>
      <c r="F83" s="161">
        <v>5.1400000000000006</v>
      </c>
      <c r="G83" s="162">
        <v>0.1444</v>
      </c>
      <c r="H83" s="128">
        <f t="shared" si="9"/>
        <v>0.11422222222222222</v>
      </c>
      <c r="I83" s="128">
        <f t="shared" si="10"/>
        <v>5.1571428571428575E-3</v>
      </c>
      <c r="J83" s="126">
        <f t="shared" si="11"/>
        <v>13.596352206777738</v>
      </c>
      <c r="K83" s="129">
        <f t="shared" si="12"/>
        <v>1.1032370868211658</v>
      </c>
      <c r="L83" s="127">
        <f t="shared" si="13"/>
        <v>0.63524364423308222</v>
      </c>
      <c r="M83" s="130">
        <f t="shared" si="14"/>
        <v>0.5757997549406666</v>
      </c>
      <c r="N83" s="4"/>
      <c r="O83" s="4"/>
      <c r="P83" s="8">
        <f t="shared" si="15"/>
        <v>3.9859999999999998</v>
      </c>
      <c r="Q83" s="29">
        <f t="shared" si="16"/>
        <v>83.441233937703416</v>
      </c>
      <c r="R83" s="28"/>
      <c r="S83" s="17">
        <f t="shared" si="17"/>
        <v>1.1032370868211658</v>
      </c>
    </row>
    <row r="84" spans="4:19" ht="15.75" x14ac:dyDescent="0.25">
      <c r="D84" s="103"/>
      <c r="E84" s="160">
        <v>8.9276154448149985</v>
      </c>
      <c r="F84" s="161">
        <v>5.24</v>
      </c>
      <c r="G84" s="162">
        <v>0.1444</v>
      </c>
      <c r="H84" s="128">
        <f t="shared" si="9"/>
        <v>0.11644444444444445</v>
      </c>
      <c r="I84" s="128">
        <f t="shared" si="10"/>
        <v>5.1571428571428575E-3</v>
      </c>
      <c r="J84" s="126">
        <f t="shared" si="11"/>
        <v>13.551652508172127</v>
      </c>
      <c r="K84" s="129">
        <f t="shared" si="12"/>
        <v>1.106876079574389</v>
      </c>
      <c r="L84" s="127">
        <f t="shared" si="13"/>
        <v>0.65878426556697267</v>
      </c>
      <c r="M84" s="130">
        <f t="shared" si="14"/>
        <v>0.59517436298766646</v>
      </c>
      <c r="N84" s="4"/>
      <c r="O84" s="4"/>
      <c r="P84" s="8">
        <f t="shared" si="15"/>
        <v>3.976</v>
      </c>
      <c r="Q84" s="29">
        <f t="shared" si="16"/>
        <v>83.313054595062283</v>
      </c>
      <c r="R84" s="28"/>
      <c r="S84" s="17">
        <f t="shared" si="17"/>
        <v>1.106876079574389</v>
      </c>
    </row>
    <row r="85" spans="4:19" ht="15" x14ac:dyDescent="0.25">
      <c r="D85" s="15"/>
      <c r="E85" s="160">
        <v>8.8715310531</v>
      </c>
      <c r="F85" s="161">
        <v>5.34</v>
      </c>
      <c r="G85" s="162">
        <v>0.1444</v>
      </c>
      <c r="H85" s="128">
        <f t="shared" si="9"/>
        <v>0.11866666666666667</v>
      </c>
      <c r="I85" s="128">
        <f t="shared" si="10"/>
        <v>5.1571428571428575E-3</v>
      </c>
      <c r="J85" s="126">
        <f t="shared" si="11"/>
        <v>13.50696453378316</v>
      </c>
      <c r="K85" s="129">
        <f t="shared" si="12"/>
        <v>1.1105381940170578</v>
      </c>
      <c r="L85" s="127">
        <f t="shared" si="13"/>
        <v>0.6568116049250613</v>
      </c>
      <c r="M85" s="130">
        <f t="shared" si="14"/>
        <v>0.5914354035399999</v>
      </c>
      <c r="N85" s="4"/>
      <c r="O85" s="4"/>
      <c r="P85" s="8">
        <f t="shared" si="15"/>
        <v>3.9660000000000002</v>
      </c>
      <c r="Q85" s="29">
        <f t="shared" si="16"/>
        <v>83.184841623605109</v>
      </c>
      <c r="R85" s="28"/>
      <c r="S85" s="17">
        <f t="shared" si="17"/>
        <v>1.1105381940170578</v>
      </c>
    </row>
    <row r="86" spans="4:19" ht="15" x14ac:dyDescent="0.25">
      <c r="D86" s="15"/>
      <c r="E86" s="160">
        <v>8.8205452424499988</v>
      </c>
      <c r="F86" s="161">
        <v>5.44</v>
      </c>
      <c r="G86" s="162">
        <v>0.1444</v>
      </c>
      <c r="H86" s="128">
        <f t="shared" si="9"/>
        <v>0.12088888888888889</v>
      </c>
      <c r="I86" s="128">
        <f t="shared" si="10"/>
        <v>5.1571428571428575E-3</v>
      </c>
      <c r="J86" s="126">
        <f t="shared" si="11"/>
        <v>13.462288510520823</v>
      </c>
      <c r="K86" s="129">
        <f t="shared" si="12"/>
        <v>1.1142236320576142</v>
      </c>
      <c r="L86" s="127">
        <f t="shared" si="13"/>
        <v>0.65520399711807642</v>
      </c>
      <c r="M86" s="130">
        <f t="shared" si="14"/>
        <v>0.5880363494966665</v>
      </c>
      <c r="N86" s="4"/>
      <c r="O86" s="4"/>
      <c r="P86" s="8">
        <f t="shared" si="15"/>
        <v>3.956</v>
      </c>
      <c r="Q86" s="29">
        <f t="shared" si="16"/>
        <v>83.056594354315195</v>
      </c>
      <c r="R86" s="28"/>
      <c r="S86" s="17">
        <f t="shared" si="17"/>
        <v>1.1142236320576142</v>
      </c>
    </row>
    <row r="87" spans="4:19" ht="15" x14ac:dyDescent="0.25">
      <c r="D87" s="15"/>
      <c r="E87" s="160">
        <v>8.8868267962950007</v>
      </c>
      <c r="F87" s="161">
        <v>5.5400000000000009</v>
      </c>
      <c r="G87" s="162">
        <v>0.1444</v>
      </c>
      <c r="H87" s="128">
        <f t="shared" si="9"/>
        <v>0.12311111111111112</v>
      </c>
      <c r="I87" s="128">
        <f t="shared" si="10"/>
        <v>5.1571428571428575E-3</v>
      </c>
      <c r="J87" s="126">
        <f t="shared" si="11"/>
        <v>13.417624665477256</v>
      </c>
      <c r="K87" s="129">
        <f t="shared" si="12"/>
        <v>1.1179325979056562</v>
      </c>
      <c r="L87" s="127">
        <f t="shared" si="13"/>
        <v>0.66232489116797799</v>
      </c>
      <c r="M87" s="130">
        <f t="shared" si="14"/>
        <v>0.59245511975300003</v>
      </c>
      <c r="N87" s="4"/>
      <c r="O87" s="4"/>
      <c r="P87" s="8">
        <f t="shared" si="15"/>
        <v>3.9459999999999997</v>
      </c>
      <c r="Q87" s="29">
        <f t="shared" si="16"/>
        <v>82.928312116592892</v>
      </c>
      <c r="R87" s="28"/>
      <c r="S87" s="17">
        <f t="shared" si="17"/>
        <v>1.1179325979056562</v>
      </c>
    </row>
    <row r="88" spans="4:19" ht="15" x14ac:dyDescent="0.25">
      <c r="D88" s="15"/>
      <c r="E88" s="160">
        <v>8.9276154448149985</v>
      </c>
      <c r="F88" s="161">
        <v>5.629999999999999</v>
      </c>
      <c r="G88" s="162">
        <v>0.1444</v>
      </c>
      <c r="H88" s="128">
        <f t="shared" si="9"/>
        <v>0.12511111111111109</v>
      </c>
      <c r="I88" s="128">
        <f t="shared" si="10"/>
        <v>5.1571428571428575E-3</v>
      </c>
      <c r="J88" s="126">
        <f t="shared" si="11"/>
        <v>13.37743780515642</v>
      </c>
      <c r="K88" s="129">
        <f t="shared" si="12"/>
        <v>1.1212909541031955</v>
      </c>
      <c r="L88" s="127">
        <f t="shared" si="13"/>
        <v>0.66736362933220228</v>
      </c>
      <c r="M88" s="130">
        <f t="shared" si="14"/>
        <v>0.59517436298766657</v>
      </c>
      <c r="N88" s="4"/>
      <c r="O88" s="4"/>
      <c r="P88" s="8">
        <f t="shared" si="15"/>
        <v>3.9370000000000003</v>
      </c>
      <c r="Q88" s="29">
        <f t="shared" si="16"/>
        <v>82.812827649080646</v>
      </c>
      <c r="R88" s="28"/>
      <c r="S88" s="17">
        <f t="shared" si="17"/>
        <v>1.1212909541031955</v>
      </c>
    </row>
    <row r="89" spans="4:19" ht="15" x14ac:dyDescent="0.25">
      <c r="D89" s="15"/>
      <c r="E89" s="160">
        <v>9.0142913229200001</v>
      </c>
      <c r="F89" s="161">
        <v>5.74</v>
      </c>
      <c r="G89" s="162">
        <v>0.1444</v>
      </c>
      <c r="H89" s="128">
        <f t="shared" si="9"/>
        <v>0.12755555555555556</v>
      </c>
      <c r="I89" s="128">
        <f t="shared" si="10"/>
        <v>5.1571428571428575E-3</v>
      </c>
      <c r="J89" s="126">
        <f t="shared" si="11"/>
        <v>13.328334419347716</v>
      </c>
      <c r="K89" s="129">
        <f t="shared" si="12"/>
        <v>1.1254219415612543</v>
      </c>
      <c r="L89" s="127">
        <f t="shared" si="13"/>
        <v>0.67632541616262631</v>
      </c>
      <c r="M89" s="130">
        <f t="shared" si="14"/>
        <v>0.60095275486133337</v>
      </c>
      <c r="N89" s="4"/>
      <c r="O89" s="4"/>
      <c r="P89" s="8">
        <f t="shared" si="15"/>
        <v>3.9260000000000002</v>
      </c>
      <c r="Q89" s="29">
        <f t="shared" si="16"/>
        <v>82.67164004533798</v>
      </c>
      <c r="R89" s="28"/>
      <c r="S89" s="17">
        <f t="shared" si="17"/>
        <v>1.1254219415612543</v>
      </c>
    </row>
    <row r="90" spans="4:19" ht="15" x14ac:dyDescent="0.25">
      <c r="D90" s="15"/>
      <c r="E90" s="160">
        <v>8.8766296341649991</v>
      </c>
      <c r="F90" s="161">
        <v>5.84</v>
      </c>
      <c r="G90" s="162">
        <v>0.1444</v>
      </c>
      <c r="H90" s="128">
        <f t="shared" si="9"/>
        <v>0.12977777777777777</v>
      </c>
      <c r="I90" s="128">
        <f t="shared" si="10"/>
        <v>5.1571428571428575E-3</v>
      </c>
      <c r="J90" s="126">
        <f t="shared" si="11"/>
        <v>13.283708473389806</v>
      </c>
      <c r="K90" s="129">
        <f t="shared" si="12"/>
        <v>1.1292027395849813</v>
      </c>
      <c r="L90" s="127">
        <f t="shared" si="13"/>
        <v>0.66823430007868989</v>
      </c>
      <c r="M90" s="130">
        <f t="shared" si="14"/>
        <v>0.59177530894433339</v>
      </c>
      <c r="N90" s="4"/>
      <c r="O90" s="4"/>
      <c r="P90" s="8">
        <f t="shared" si="15"/>
        <v>3.9159999999999999</v>
      </c>
      <c r="Q90" s="29">
        <f t="shared" si="16"/>
        <v>82.543248862390911</v>
      </c>
      <c r="R90" s="28"/>
      <c r="S90" s="17">
        <f t="shared" si="17"/>
        <v>1.1292027395849813</v>
      </c>
    </row>
    <row r="91" spans="4:19" ht="15" x14ac:dyDescent="0.25">
      <c r="E91" s="160">
        <v>8.8460381477749994</v>
      </c>
      <c r="F91" s="161">
        <v>5.9400000000000013</v>
      </c>
      <c r="G91" s="162">
        <v>0.1444</v>
      </c>
      <c r="H91" s="128">
        <f t="shared" si="9"/>
        <v>0.13200000000000001</v>
      </c>
      <c r="I91" s="128">
        <f t="shared" si="10"/>
        <v>5.1571428571428575E-3</v>
      </c>
      <c r="J91" s="126">
        <f t="shared" si="11"/>
        <v>13.239095615914175</v>
      </c>
      <c r="K91" s="129">
        <f t="shared" si="12"/>
        <v>1.1330079059153493</v>
      </c>
      <c r="L91" s="127">
        <f t="shared" si="13"/>
        <v>0.66817541049718976</v>
      </c>
      <c r="M91" s="130">
        <f t="shared" si="14"/>
        <v>0.58973587651833326</v>
      </c>
      <c r="N91" s="4"/>
      <c r="O91" s="4"/>
      <c r="P91" s="8">
        <f t="shared" si="15"/>
        <v>3.9059999999999997</v>
      </c>
      <c r="Q91" s="29">
        <f t="shared" si="16"/>
        <v>82.414820012114902</v>
      </c>
      <c r="R91" s="28"/>
      <c r="S91" s="17">
        <f t="shared" si="17"/>
        <v>1.1330079059153493</v>
      </c>
    </row>
    <row r="92" spans="4:19" ht="15" x14ac:dyDescent="0.25">
      <c r="E92" s="160">
        <v>8.9786012554649997</v>
      </c>
      <c r="F92" s="161">
        <v>6.04</v>
      </c>
      <c r="G92" s="162">
        <v>0.1444</v>
      </c>
      <c r="H92" s="128">
        <f t="shared" si="9"/>
        <v>0.13422222222222221</v>
      </c>
      <c r="I92" s="128">
        <f t="shared" si="10"/>
        <v>5.1571428571428575E-3</v>
      </c>
      <c r="J92" s="126">
        <f t="shared" si="11"/>
        <v>13.194496074978927</v>
      </c>
      <c r="K92" s="129">
        <f t="shared" si="12"/>
        <v>1.1368376567593892</v>
      </c>
      <c r="L92" s="127">
        <f t="shared" si="13"/>
        <v>0.68048080081598261</v>
      </c>
      <c r="M92" s="130">
        <f t="shared" si="14"/>
        <v>0.59857341703099987</v>
      </c>
      <c r="N92" s="4"/>
      <c r="O92" s="4"/>
      <c r="P92" s="8">
        <f t="shared" si="15"/>
        <v>3.8959999999999999</v>
      </c>
      <c r="Q92" s="29">
        <f t="shared" si="16"/>
        <v>82.286352815492279</v>
      </c>
      <c r="R92" s="28"/>
      <c r="S92" s="17">
        <f t="shared" si="17"/>
        <v>1.1368376567593892</v>
      </c>
    </row>
    <row r="93" spans="4:19" ht="15" x14ac:dyDescent="0.25">
      <c r="E93" s="160">
        <v>9.0754742956999994</v>
      </c>
      <c r="F93" s="161">
        <v>6.14</v>
      </c>
      <c r="G93" s="162">
        <v>0.1444</v>
      </c>
      <c r="H93" s="128">
        <f t="shared" si="9"/>
        <v>0.13644444444444445</v>
      </c>
      <c r="I93" s="128">
        <f t="shared" si="10"/>
        <v>5.1571428571428575E-3</v>
      </c>
      <c r="J93" s="126">
        <f t="shared" si="11"/>
        <v>13.149910078846519</v>
      </c>
      <c r="K93" s="129">
        <f t="shared" si="12"/>
        <v>1.1406922108258071</v>
      </c>
      <c r="L93" s="127">
        <f t="shared" si="13"/>
        <v>0.69015485591032122</v>
      </c>
      <c r="M93" s="130">
        <f t="shared" si="14"/>
        <v>0.60503161971333341</v>
      </c>
      <c r="N93" s="4"/>
      <c r="O93" s="4"/>
      <c r="P93" s="8">
        <f t="shared" si="15"/>
        <v>3.8860000000000001</v>
      </c>
      <c r="Q93" s="29">
        <f t="shared" si="16"/>
        <v>82.157846591719604</v>
      </c>
      <c r="R93" s="28"/>
      <c r="S93" s="17">
        <f t="shared" si="17"/>
        <v>1.1406922108258071</v>
      </c>
    </row>
    <row r="94" spans="4:19" ht="15" x14ac:dyDescent="0.25">
      <c r="E94" s="160">
        <v>9.2743189572349998</v>
      </c>
      <c r="F94" s="161">
        <v>6.24</v>
      </c>
      <c r="G94" s="162">
        <v>0.1444</v>
      </c>
      <c r="H94" s="128">
        <f t="shared" si="9"/>
        <v>0.13866666666666666</v>
      </c>
      <c r="I94" s="128">
        <f t="shared" si="10"/>
        <v>5.1571428571428575E-3</v>
      </c>
      <c r="J94" s="126">
        <f t="shared" si="11"/>
        <v>13.105337855987493</v>
      </c>
      <c r="K94" s="129">
        <f t="shared" si="12"/>
        <v>1.1445717893603853</v>
      </c>
      <c r="L94" s="127">
        <f t="shared" si="13"/>
        <v>0.70767492293209378</v>
      </c>
      <c r="M94" s="130">
        <f t="shared" si="14"/>
        <v>0.61828793048233333</v>
      </c>
      <c r="N94" s="4"/>
      <c r="O94" s="4"/>
      <c r="P94" s="8">
        <f t="shared" si="15"/>
        <v>3.8759999999999999</v>
      </c>
      <c r="Q94" s="29">
        <f t="shared" si="16"/>
        <v>82.029300658173</v>
      </c>
      <c r="R94" s="28"/>
      <c r="S94" s="17">
        <f t="shared" si="17"/>
        <v>1.1445717893603853</v>
      </c>
    </row>
    <row r="95" spans="4:19" ht="15" x14ac:dyDescent="0.25">
      <c r="E95" s="160">
        <v>9.4221778081200007</v>
      </c>
      <c r="F95" s="161">
        <v>6.34</v>
      </c>
      <c r="G95" s="162">
        <v>0.1444</v>
      </c>
      <c r="H95" s="128">
        <f t="shared" si="9"/>
        <v>0.1408888888888889</v>
      </c>
      <c r="I95" s="128">
        <f t="shared" si="10"/>
        <v>5.1571428571428575E-3</v>
      </c>
      <c r="J95" s="126">
        <f t="shared" si="11"/>
        <v>13.060779635084266</v>
      </c>
      <c r="K95" s="129">
        <f t="shared" si="12"/>
        <v>1.1484766161819728</v>
      </c>
      <c r="L95" s="127">
        <f t="shared" si="13"/>
        <v>0.72141005907563571</v>
      </c>
      <c r="M95" s="130">
        <f t="shared" si="14"/>
        <v>0.62814518720800006</v>
      </c>
      <c r="N95" s="4"/>
      <c r="O95" s="4"/>
      <c r="P95" s="8">
        <f t="shared" si="15"/>
        <v>3.8660000000000001</v>
      </c>
      <c r="Q95" s="29">
        <f t="shared" si="16"/>
        <v>81.900714330373376</v>
      </c>
      <c r="R95" s="28"/>
      <c r="S95" s="17">
        <f t="shared" si="17"/>
        <v>1.1484766161819728</v>
      </c>
    </row>
    <row r="96" spans="4:19" ht="15" x14ac:dyDescent="0.25">
      <c r="E96" s="160">
        <v>9.4017834838599992</v>
      </c>
      <c r="F96" s="161">
        <v>6.44</v>
      </c>
      <c r="G96" s="162">
        <v>0.1444</v>
      </c>
      <c r="H96" s="128">
        <f t="shared" si="9"/>
        <v>0.14311111111111111</v>
      </c>
      <c r="I96" s="128">
        <f t="shared" si="10"/>
        <v>5.1571428571428575E-3</v>
      </c>
      <c r="J96" s="126">
        <f t="shared" si="11"/>
        <v>13.016235645034907</v>
      </c>
      <c r="K96" s="129">
        <f t="shared" si="12"/>
        <v>1.1524069177190879</v>
      </c>
      <c r="L96" s="127">
        <f t="shared" si="13"/>
        <v>0.72231202171315523</v>
      </c>
      <c r="M96" s="130">
        <f t="shared" si="14"/>
        <v>0.62678556559066656</v>
      </c>
      <c r="N96" s="4"/>
      <c r="O96" s="4"/>
      <c r="P96" s="8">
        <f t="shared" si="15"/>
        <v>3.8559999999999999</v>
      </c>
      <c r="Q96" s="29">
        <f t="shared" si="16"/>
        <v>81.772086921951271</v>
      </c>
      <c r="R96" s="28"/>
      <c r="S96" s="17">
        <f t="shared" si="17"/>
        <v>1.1524069177190879</v>
      </c>
    </row>
    <row r="97" spans="5:19" ht="15" x14ac:dyDescent="0.25">
      <c r="E97" s="160">
        <v>9.3355019300149991</v>
      </c>
      <c r="F97" s="161">
        <v>6.54</v>
      </c>
      <c r="G97" s="162">
        <v>0.1444</v>
      </c>
      <c r="H97" s="128">
        <f t="shared" si="9"/>
        <v>0.14533333333333334</v>
      </c>
      <c r="I97" s="128">
        <f t="shared" si="10"/>
        <v>5.1571428571428575E-3</v>
      </c>
      <c r="J97" s="126">
        <f t="shared" si="11"/>
        <v>12.971706114956936</v>
      </c>
      <c r="K97" s="129">
        <f t="shared" si="12"/>
        <v>1.1563629230471353</v>
      </c>
      <c r="L97" s="127">
        <f t="shared" si="13"/>
        <v>0.71968188666028776</v>
      </c>
      <c r="M97" s="130">
        <f t="shared" si="14"/>
        <v>0.62236679533433326</v>
      </c>
      <c r="N97" s="4"/>
      <c r="O97" s="4"/>
      <c r="P97" s="8">
        <f t="shared" si="15"/>
        <v>3.8460000000000001</v>
      </c>
      <c r="Q97" s="29">
        <f t="shared" si="16"/>
        <v>81.64341774461154</v>
      </c>
      <c r="R97" s="28"/>
      <c r="S97" s="17">
        <f t="shared" si="17"/>
        <v>1.1563629230471353</v>
      </c>
    </row>
    <row r="98" spans="5:19" ht="15" x14ac:dyDescent="0.25">
      <c r="E98" s="160">
        <v>9.63631821285</v>
      </c>
      <c r="F98" s="161">
        <v>6.65</v>
      </c>
      <c r="G98" s="162">
        <v>0.1444</v>
      </c>
      <c r="H98" s="128">
        <f t="shared" si="9"/>
        <v>0.14777777777777779</v>
      </c>
      <c r="I98" s="128">
        <f t="shared" si="10"/>
        <v>5.1571428571428575E-3</v>
      </c>
      <c r="J98" s="126">
        <f t="shared" si="11"/>
        <v>12.922740606863117</v>
      </c>
      <c r="K98" s="129">
        <f t="shared" si="12"/>
        <v>1.1607444934732865</v>
      </c>
      <c r="L98" s="127">
        <f t="shared" si="13"/>
        <v>0.74568688686146523</v>
      </c>
      <c r="M98" s="130">
        <f t="shared" si="14"/>
        <v>0.64242121418999998</v>
      </c>
      <c r="N98" s="4"/>
      <c r="O98" s="4"/>
      <c r="P98" s="8">
        <f t="shared" si="15"/>
        <v>3.835</v>
      </c>
      <c r="Q98" s="29">
        <f t="shared" si="16"/>
        <v>81.501832582557512</v>
      </c>
      <c r="R98" s="28"/>
      <c r="S98" s="17">
        <f t="shared" si="17"/>
        <v>1.1607444934732865</v>
      </c>
    </row>
    <row r="99" spans="5:19" ht="15" x14ac:dyDescent="0.25">
      <c r="E99" s="160">
        <v>9.8402614554499994</v>
      </c>
      <c r="F99" s="161">
        <v>6.75</v>
      </c>
      <c r="G99" s="162">
        <v>0.1444</v>
      </c>
      <c r="H99" s="128">
        <f t="shared" si="9"/>
        <v>0.15000000000000002</v>
      </c>
      <c r="I99" s="128">
        <f t="shared" si="10"/>
        <v>5.1571428571428575E-3</v>
      </c>
      <c r="J99" s="126">
        <f t="shared" si="11"/>
        <v>12.878242189500536</v>
      </c>
      <c r="K99" s="129">
        <f t="shared" si="12"/>
        <v>1.164755234392882</v>
      </c>
      <c r="L99" s="127">
        <f t="shared" si="13"/>
        <v>0.76409973586866042</v>
      </c>
      <c r="M99" s="130">
        <f t="shared" si="14"/>
        <v>0.65601743036333326</v>
      </c>
      <c r="N99" s="4"/>
      <c r="O99" s="4"/>
      <c r="P99" s="8">
        <f t="shared" si="15"/>
        <v>3.8250000000000002</v>
      </c>
      <c r="Q99" s="29">
        <f t="shared" si="16"/>
        <v>81.373073441321353</v>
      </c>
      <c r="R99" s="28"/>
      <c r="S99" s="17">
        <f t="shared" si="17"/>
        <v>1.164755234392882</v>
      </c>
    </row>
    <row r="100" spans="5:19" ht="15" x14ac:dyDescent="0.25">
      <c r="E100" s="160">
        <v>9.5904309832649997</v>
      </c>
      <c r="F100" s="161">
        <v>6.85</v>
      </c>
      <c r="G100" s="162">
        <v>0.1444</v>
      </c>
      <c r="H100" s="128">
        <f t="shared" si="9"/>
        <v>0.1522222222222222</v>
      </c>
      <c r="I100" s="128">
        <f t="shared" si="10"/>
        <v>5.1571428571428575E-3</v>
      </c>
      <c r="J100" s="126">
        <f t="shared" si="11"/>
        <v>12.833758943809682</v>
      </c>
      <c r="K100" s="129">
        <f t="shared" si="12"/>
        <v>1.1687924064706854</v>
      </c>
      <c r="L100" s="127">
        <f t="shared" si="13"/>
        <v>0.74728152720142138</v>
      </c>
      <c r="M100" s="130">
        <f t="shared" si="14"/>
        <v>0.63936206555099995</v>
      </c>
      <c r="N100" s="4"/>
      <c r="O100" s="4"/>
      <c r="P100" s="8">
        <f t="shared" si="15"/>
        <v>3.8149999999999999</v>
      </c>
      <c r="Q100" s="29">
        <f t="shared" si="16"/>
        <v>81.244270384828738</v>
      </c>
      <c r="R100" s="28"/>
      <c r="S100" s="17">
        <f t="shared" si="17"/>
        <v>1.1687924064706854</v>
      </c>
    </row>
    <row r="101" spans="5:19" ht="15" x14ac:dyDescent="0.25">
      <c r="E101" s="160">
        <v>9.7586841584100004</v>
      </c>
      <c r="F101" s="161">
        <v>6.94</v>
      </c>
      <c r="G101" s="162">
        <v>0.1444</v>
      </c>
      <c r="H101" s="128">
        <f t="shared" si="9"/>
        <v>0.15422222222222223</v>
      </c>
      <c r="I101" s="128">
        <f t="shared" si="10"/>
        <v>5.1571428571428575E-3</v>
      </c>
      <c r="J101" s="126">
        <f t="shared" si="11"/>
        <v>12.793737184604778</v>
      </c>
      <c r="K101" s="129">
        <f t="shared" si="12"/>
        <v>1.1724486585553835</v>
      </c>
      <c r="L101" s="127">
        <f t="shared" si="13"/>
        <v>0.76277041005289836</v>
      </c>
      <c r="M101" s="130">
        <f t="shared" si="14"/>
        <v>0.65057894389399995</v>
      </c>
      <c r="N101" s="4"/>
      <c r="O101" s="4"/>
      <c r="P101" s="8">
        <f t="shared" si="15"/>
        <v>3.806</v>
      </c>
      <c r="Q101" s="29">
        <f t="shared" si="16"/>
        <v>81.128309510773079</v>
      </c>
      <c r="R101" s="28"/>
      <c r="S101" s="17">
        <f t="shared" si="17"/>
        <v>1.1724486585553835</v>
      </c>
    </row>
    <row r="102" spans="5:19" ht="15" x14ac:dyDescent="0.25">
      <c r="E102" s="160">
        <v>9.865754360775</v>
      </c>
      <c r="F102" s="161">
        <v>7.0399999999999991</v>
      </c>
      <c r="G102" s="162">
        <v>0.1444</v>
      </c>
      <c r="H102" s="128">
        <f t="shared" si="9"/>
        <v>0.15644444444444444</v>
      </c>
      <c r="I102" s="128">
        <f t="shared" si="10"/>
        <v>5.1571428571428575E-3</v>
      </c>
      <c r="J102" s="126">
        <f t="shared" si="11"/>
        <v>12.749283399095978</v>
      </c>
      <c r="K102" s="129">
        <f t="shared" si="12"/>
        <v>1.1765367142959278</v>
      </c>
      <c r="L102" s="127">
        <f t="shared" si="13"/>
        <v>0.77382814797846267</v>
      </c>
      <c r="M102" s="130">
        <f t="shared" si="14"/>
        <v>0.65771695738500002</v>
      </c>
      <c r="N102" s="4"/>
      <c r="O102" s="4"/>
      <c r="P102" s="8">
        <f t="shared" si="15"/>
        <v>3.7960000000000003</v>
      </c>
      <c r="Q102" s="29">
        <f t="shared" si="16"/>
        <v>80.999421094511803</v>
      </c>
      <c r="R102" s="28"/>
      <c r="S102" s="17">
        <f t="shared" si="17"/>
        <v>1.1765367142959278</v>
      </c>
    </row>
    <row r="103" spans="5:19" ht="15" x14ac:dyDescent="0.25">
      <c r="E103" s="160">
        <v>9.8045713879950007</v>
      </c>
      <c r="F103" s="161">
        <v>7.14</v>
      </c>
      <c r="G103" s="162">
        <v>0.1444</v>
      </c>
      <c r="H103" s="128">
        <f t="shared" si="9"/>
        <v>0.15866666666666665</v>
      </c>
      <c r="I103" s="128">
        <f t="shared" si="10"/>
        <v>5.1571428571428575E-3</v>
      </c>
      <c r="J103" s="126">
        <f t="shared" si="11"/>
        <v>12.70484545308749</v>
      </c>
      <c r="K103" s="129">
        <f t="shared" si="12"/>
        <v>1.1806519060296596</v>
      </c>
      <c r="L103" s="127">
        <f t="shared" si="13"/>
        <v>0.77171905980267752</v>
      </c>
      <c r="M103" s="130">
        <f t="shared" si="14"/>
        <v>0.65363809253299998</v>
      </c>
      <c r="N103" s="4"/>
      <c r="O103" s="4"/>
      <c r="P103" s="8">
        <f t="shared" si="15"/>
        <v>3.786</v>
      </c>
      <c r="Q103" s="29">
        <f t="shared" si="16"/>
        <v>80.870486737110085</v>
      </c>
      <c r="R103" s="28"/>
      <c r="S103" s="17">
        <f t="shared" si="17"/>
        <v>1.1806519060296596</v>
      </c>
    </row>
    <row r="104" spans="5:19" ht="15" x14ac:dyDescent="0.25">
      <c r="E104" s="160">
        <v>10.110486251895001</v>
      </c>
      <c r="F104" s="161">
        <v>7.24</v>
      </c>
      <c r="G104" s="162">
        <v>0.1444</v>
      </c>
      <c r="H104" s="128">
        <f t="shared" si="9"/>
        <v>0.16088888888888889</v>
      </c>
      <c r="I104" s="128">
        <f t="shared" si="10"/>
        <v>5.1571428571428575E-3</v>
      </c>
      <c r="J104" s="126">
        <f t="shared" si="11"/>
        <v>12.660423577341016</v>
      </c>
      <c r="K104" s="129">
        <f t="shared" si="12"/>
        <v>1.1847944824568302</v>
      </c>
      <c r="L104" s="127">
        <f t="shared" si="13"/>
        <v>0.79858988841338896</v>
      </c>
      <c r="M104" s="130">
        <f t="shared" si="14"/>
        <v>0.67403241679300008</v>
      </c>
      <c r="N104" s="4"/>
      <c r="O104" s="4"/>
      <c r="P104" s="8">
        <f t="shared" si="15"/>
        <v>3.7759999999999998</v>
      </c>
      <c r="Q104" s="29">
        <f t="shared" si="16"/>
        <v>80.741505735780976</v>
      </c>
      <c r="R104" s="28"/>
      <c r="S104" s="17">
        <f t="shared" si="17"/>
        <v>1.1847944824568302</v>
      </c>
    </row>
    <row r="105" spans="5:19" ht="15" x14ac:dyDescent="0.25">
      <c r="E105" s="160">
        <v>10.27873942704</v>
      </c>
      <c r="F105" s="161">
        <v>7.34</v>
      </c>
      <c r="G105" s="162">
        <v>0.1444</v>
      </c>
      <c r="H105" s="128">
        <f t="shared" si="9"/>
        <v>0.1631111111111111</v>
      </c>
      <c r="I105" s="128">
        <f t="shared" si="10"/>
        <v>5.1571428571428575E-3</v>
      </c>
      <c r="J105" s="126">
        <f t="shared" si="11"/>
        <v>12.616018002868802</v>
      </c>
      <c r="K105" s="129">
        <f t="shared" si="12"/>
        <v>1.1889646952460828</v>
      </c>
      <c r="L105" s="127">
        <f t="shared" si="13"/>
        <v>0.81473721935896726</v>
      </c>
      <c r="M105" s="130">
        <f t="shared" si="14"/>
        <v>0.68524929513599997</v>
      </c>
      <c r="N105" s="4"/>
      <c r="O105" s="4"/>
      <c r="P105" s="8">
        <f t="shared" si="15"/>
        <v>3.766</v>
      </c>
      <c r="Q105" s="29">
        <f t="shared" si="16"/>
        <v>80.612477385519369</v>
      </c>
      <c r="R105" s="28"/>
      <c r="S105" s="17">
        <f t="shared" si="17"/>
        <v>1.1889646952460828</v>
      </c>
    </row>
    <row r="106" spans="5:19" ht="15" x14ac:dyDescent="0.25">
      <c r="E106" s="160">
        <v>10.186964967870001</v>
      </c>
      <c r="F106" s="161">
        <v>7.4399999999999995</v>
      </c>
      <c r="G106" s="162">
        <v>0.1444</v>
      </c>
      <c r="H106" s="128">
        <f t="shared" si="9"/>
        <v>0.16533333333333333</v>
      </c>
      <c r="I106" s="128">
        <f t="shared" si="10"/>
        <v>5.1571428571428575E-3</v>
      </c>
      <c r="J106" s="126">
        <f t="shared" si="11"/>
        <v>12.571628960937606</v>
      </c>
      <c r="K106" s="129">
        <f t="shared" si="12"/>
        <v>1.1931627990778122</v>
      </c>
      <c r="L106" s="127">
        <f t="shared" si="13"/>
        <v>0.81031384234475901</v>
      </c>
      <c r="M106" s="130">
        <f t="shared" si="14"/>
        <v>0.67913099785800002</v>
      </c>
      <c r="N106" s="4"/>
      <c r="O106" s="4"/>
      <c r="P106" s="8">
        <f t="shared" si="15"/>
        <v>3.7560000000000002</v>
      </c>
      <c r="Q106" s="29">
        <f t="shared" si="16"/>
        <v>80.483400979064101</v>
      </c>
      <c r="R106" s="28"/>
      <c r="S106" s="17">
        <f t="shared" si="17"/>
        <v>1.1931627990778122</v>
      </c>
    </row>
    <row r="107" spans="5:19" ht="15" x14ac:dyDescent="0.25">
      <c r="E107" s="160">
        <v>10.23795077852</v>
      </c>
      <c r="F107" s="161">
        <v>7.53</v>
      </c>
      <c r="G107" s="162">
        <v>0.1444</v>
      </c>
      <c r="H107" s="128">
        <f t="shared" si="9"/>
        <v>0.16733333333333333</v>
      </c>
      <c r="I107" s="128">
        <f t="shared" si="10"/>
        <v>5.1571428571428575E-3</v>
      </c>
      <c r="J107" s="126">
        <f t="shared" si="11"/>
        <v>12.531693149872313</v>
      </c>
      <c r="K107" s="129">
        <f t="shared" si="12"/>
        <v>1.1969651523228397</v>
      </c>
      <c r="L107" s="127">
        <f t="shared" si="13"/>
        <v>0.8169646875389952</v>
      </c>
      <c r="M107" s="130">
        <f t="shared" si="14"/>
        <v>0.68253005190133342</v>
      </c>
      <c r="N107" s="4"/>
      <c r="O107" s="4"/>
      <c r="P107" s="8">
        <f t="shared" si="15"/>
        <v>3.7469999999999999</v>
      </c>
      <c r="Q107" s="29">
        <f t="shared" si="16"/>
        <v>80.367190538809297</v>
      </c>
      <c r="R107" s="28"/>
      <c r="S107" s="17">
        <f t="shared" si="17"/>
        <v>1.1969651523228397</v>
      </c>
    </row>
    <row r="108" spans="5:19" ht="15" x14ac:dyDescent="0.25">
      <c r="E108" s="160">
        <v>10.396006791534999</v>
      </c>
      <c r="F108" s="161">
        <v>7.63</v>
      </c>
      <c r="G108" s="162">
        <v>0.1444</v>
      </c>
      <c r="H108" s="128">
        <f t="shared" si="9"/>
        <v>0.16955555555555557</v>
      </c>
      <c r="I108" s="128">
        <f t="shared" si="10"/>
        <v>5.1571428571428575E-3</v>
      </c>
      <c r="J108" s="126">
        <f t="shared" si="11"/>
        <v>12.487336157838007</v>
      </c>
      <c r="K108" s="129">
        <f t="shared" si="12"/>
        <v>1.2012169617604835</v>
      </c>
      <c r="L108" s="127">
        <f t="shared" si="13"/>
        <v>0.83252397950460155</v>
      </c>
      <c r="M108" s="130">
        <f t="shared" si="14"/>
        <v>0.69306711943566657</v>
      </c>
      <c r="N108" s="4"/>
      <c r="O108" s="4"/>
      <c r="P108" s="8">
        <f t="shared" si="15"/>
        <v>3.7370000000000001</v>
      </c>
      <c r="Q108" s="29">
        <f t="shared" si="16"/>
        <v>80.238020868833885</v>
      </c>
      <c r="R108" s="28"/>
      <c r="S108" s="17">
        <f t="shared" si="17"/>
        <v>1.2012169617604835</v>
      </c>
    </row>
    <row r="109" spans="5:19" ht="15" x14ac:dyDescent="0.25">
      <c r="E109" s="160">
        <v>10.436795440054999</v>
      </c>
      <c r="F109" s="161">
        <v>7.73</v>
      </c>
      <c r="G109" s="162">
        <v>0.1444</v>
      </c>
      <c r="H109" s="128">
        <f t="shared" si="9"/>
        <v>0.17177777777777778</v>
      </c>
      <c r="I109" s="128">
        <f t="shared" si="10"/>
        <v>5.1571428571428575E-3</v>
      </c>
      <c r="J109" s="126">
        <f t="shared" si="11"/>
        <v>12.442996370494516</v>
      </c>
      <c r="K109" s="129">
        <f t="shared" si="12"/>
        <v>1.2054974182560065</v>
      </c>
      <c r="L109" s="127">
        <f t="shared" si="13"/>
        <v>0.83876866385682425</v>
      </c>
      <c r="M109" s="130">
        <f t="shared" si="14"/>
        <v>0.69578636267033334</v>
      </c>
      <c r="N109" s="4"/>
      <c r="O109" s="4"/>
      <c r="P109" s="8">
        <f t="shared" si="15"/>
        <v>3.7269999999999999</v>
      </c>
      <c r="Q109" s="29">
        <f t="shared" si="16"/>
        <v>80.108801078495617</v>
      </c>
      <c r="R109" s="28"/>
      <c r="S109" s="17">
        <f t="shared" si="17"/>
        <v>1.2054974182560065</v>
      </c>
    </row>
    <row r="110" spans="5:19" ht="15" x14ac:dyDescent="0.25">
      <c r="E110" s="160">
        <v>10.569358547745001</v>
      </c>
      <c r="F110" s="161">
        <v>7.83</v>
      </c>
      <c r="G110" s="162">
        <v>0.1444</v>
      </c>
      <c r="H110" s="128">
        <f t="shared" si="9"/>
        <v>0.17400000000000002</v>
      </c>
      <c r="I110" s="128">
        <f t="shared" si="10"/>
        <v>5.1571428571428575E-3</v>
      </c>
      <c r="J110" s="126">
        <f t="shared" si="11"/>
        <v>12.398674020139531</v>
      </c>
      <c r="K110" s="129">
        <f t="shared" si="12"/>
        <v>1.2098067886642603</v>
      </c>
      <c r="L110" s="127">
        <f t="shared" si="13"/>
        <v>0.85245878152590193</v>
      </c>
      <c r="M110" s="130">
        <f t="shared" si="14"/>
        <v>0.70462390318300006</v>
      </c>
      <c r="N110" s="4"/>
      <c r="O110" s="4"/>
      <c r="P110" s="8">
        <f t="shared" si="15"/>
        <v>3.7170000000000001</v>
      </c>
      <c r="Q110" s="29">
        <f t="shared" si="16"/>
        <v>79.979530451367168</v>
      </c>
      <c r="R110" s="28"/>
      <c r="S110" s="17">
        <f t="shared" si="17"/>
        <v>1.2098067886642603</v>
      </c>
    </row>
    <row r="111" spans="5:19" ht="15" x14ac:dyDescent="0.25">
      <c r="E111" s="160">
        <v>10.768203209279999</v>
      </c>
      <c r="F111" s="161">
        <v>7.93</v>
      </c>
      <c r="G111" s="162">
        <v>0.1444</v>
      </c>
      <c r="H111" s="128">
        <f t="shared" si="9"/>
        <v>0.1762222222222222</v>
      </c>
      <c r="I111" s="128">
        <f t="shared" si="10"/>
        <v>5.1571428571428575E-3</v>
      </c>
      <c r="J111" s="126">
        <f t="shared" si="11"/>
        <v>12.354369339345004</v>
      </c>
      <c r="K111" s="129">
        <f t="shared" si="12"/>
        <v>1.2141453430754614</v>
      </c>
      <c r="L111" s="127">
        <f t="shared" si="13"/>
        <v>0.87161091865583651</v>
      </c>
      <c r="M111" s="130">
        <f t="shared" si="14"/>
        <v>0.71788021395199986</v>
      </c>
      <c r="N111" s="4"/>
      <c r="O111" s="4"/>
      <c r="P111" s="8">
        <f t="shared" si="15"/>
        <v>3.7069999999999999</v>
      </c>
      <c r="Q111" s="29">
        <f t="shared" si="16"/>
        <v>79.850208268575059</v>
      </c>
      <c r="R111" s="28"/>
      <c r="S111" s="17">
        <f t="shared" si="17"/>
        <v>1.2141453430754614</v>
      </c>
    </row>
    <row r="112" spans="5:19" ht="15" x14ac:dyDescent="0.25">
      <c r="E112" s="160">
        <v>10.808991857799999</v>
      </c>
      <c r="F112" s="161">
        <v>8.0299999999999994</v>
      </c>
      <c r="G112" s="162">
        <v>0.1444</v>
      </c>
      <c r="H112" s="128">
        <f t="shared" si="9"/>
        <v>0.17844444444444443</v>
      </c>
      <c r="I112" s="128">
        <f t="shared" si="10"/>
        <v>5.1571428571428575E-3</v>
      </c>
      <c r="J112" s="126">
        <f t="shared" si="11"/>
        <v>12.310082560961272</v>
      </c>
      <c r="K112" s="129">
        <f t="shared" si="12"/>
        <v>1.2185133548632088</v>
      </c>
      <c r="L112" s="127">
        <f t="shared" si="13"/>
        <v>0.87806006208913234</v>
      </c>
      <c r="M112" s="130">
        <f t="shared" si="14"/>
        <v>0.72059945718666663</v>
      </c>
      <c r="N112" s="4"/>
      <c r="O112" s="4"/>
      <c r="P112" s="8">
        <f t="shared" si="15"/>
        <v>3.6970000000000001</v>
      </c>
      <c r="Q112" s="29">
        <f t="shared" si="16"/>
        <v>79.720833808759892</v>
      </c>
      <c r="R112" s="28"/>
      <c r="S112" s="17">
        <f t="shared" si="17"/>
        <v>1.2185133548632088</v>
      </c>
    </row>
    <row r="113" spans="5:19" ht="15" x14ac:dyDescent="0.25">
      <c r="E113" s="160">
        <v>10.55406280455</v>
      </c>
      <c r="F113" s="161">
        <v>8.14</v>
      </c>
      <c r="G113" s="162">
        <v>0.1444</v>
      </c>
      <c r="H113" s="128">
        <f t="shared" si="9"/>
        <v>0.1808888888888889</v>
      </c>
      <c r="I113" s="128">
        <f t="shared" si="10"/>
        <v>5.1571428571428575E-3</v>
      </c>
      <c r="J113" s="126">
        <f t="shared" si="11"/>
        <v>12.2613880602762</v>
      </c>
      <c r="K113" s="129">
        <f t="shared" si="12"/>
        <v>1.2233525214487102</v>
      </c>
      <c r="L113" s="127">
        <f t="shared" si="13"/>
        <v>0.86075595623161927</v>
      </c>
      <c r="M113" s="130">
        <f t="shared" si="14"/>
        <v>0.70360418697000005</v>
      </c>
      <c r="N113" s="4"/>
      <c r="O113" s="4"/>
      <c r="P113" s="8">
        <f t="shared" si="15"/>
        <v>3.6859999999999999</v>
      </c>
      <c r="Q113" s="29">
        <f t="shared" si="16"/>
        <v>79.578460658967998</v>
      </c>
      <c r="R113" s="28"/>
      <c r="S113" s="17">
        <f t="shared" si="17"/>
        <v>1.2233525214487102</v>
      </c>
    </row>
    <row r="114" spans="5:19" ht="15" x14ac:dyDescent="0.25">
      <c r="E114" s="160">
        <v>10.533668480289998</v>
      </c>
      <c r="F114" s="161">
        <v>8.23</v>
      </c>
      <c r="G114" s="162">
        <v>0.1444</v>
      </c>
      <c r="H114" s="128">
        <f t="shared" si="9"/>
        <v>0.18288888888888891</v>
      </c>
      <c r="I114" s="128">
        <f t="shared" si="10"/>
        <v>5.1571428571428575E-3</v>
      </c>
      <c r="J114" s="126">
        <f t="shared" si="11"/>
        <v>12.221563644244165</v>
      </c>
      <c r="K114" s="129">
        <f t="shared" si="12"/>
        <v>1.2273388607737079</v>
      </c>
      <c r="L114" s="127">
        <f t="shared" si="13"/>
        <v>0.86189204482446946</v>
      </c>
      <c r="M114" s="130">
        <f t="shared" si="14"/>
        <v>0.70224456535266655</v>
      </c>
      <c r="N114" s="4"/>
      <c r="O114" s="4"/>
      <c r="P114" s="8">
        <f t="shared" si="15"/>
        <v>3.677</v>
      </c>
      <c r="Q114" s="29">
        <f t="shared" si="16"/>
        <v>79.461925159952301</v>
      </c>
      <c r="R114" s="28"/>
      <c r="S114" s="17">
        <f t="shared" si="17"/>
        <v>1.2273388607737079</v>
      </c>
    </row>
    <row r="115" spans="5:19" ht="15" x14ac:dyDescent="0.25">
      <c r="E115" s="160">
        <v>10.763104628214998</v>
      </c>
      <c r="F115" s="161">
        <v>8.33</v>
      </c>
      <c r="G115" s="162">
        <v>0.1444</v>
      </c>
      <c r="H115" s="128">
        <f t="shared" si="9"/>
        <v>0.18511111111111112</v>
      </c>
      <c r="I115" s="128">
        <f t="shared" si="10"/>
        <v>5.1571428571428575E-3</v>
      </c>
      <c r="J115" s="126">
        <f t="shared" si="11"/>
        <v>12.177331973040554</v>
      </c>
      <c r="K115" s="129">
        <f t="shared" si="12"/>
        <v>1.2317969185046909</v>
      </c>
      <c r="L115" s="127">
        <f t="shared" si="13"/>
        <v>0.88386394097192067</v>
      </c>
      <c r="M115" s="130">
        <f t="shared" si="14"/>
        <v>0.71754030854766648</v>
      </c>
      <c r="N115" s="4"/>
      <c r="O115" s="4"/>
      <c r="P115" s="8">
        <f t="shared" si="15"/>
        <v>3.6669999999999998</v>
      </c>
      <c r="Q115" s="29">
        <f t="shared" si="16"/>
        <v>79.332389515448767</v>
      </c>
      <c r="R115" s="28"/>
      <c r="S115" s="17">
        <f t="shared" si="17"/>
        <v>1.2317969185046909</v>
      </c>
    </row>
    <row r="116" spans="5:19" ht="15" x14ac:dyDescent="0.25">
      <c r="E116" s="160">
        <v>10.910963479099999</v>
      </c>
      <c r="F116" s="161">
        <v>8.44</v>
      </c>
      <c r="G116" s="162">
        <v>0.1444</v>
      </c>
      <c r="H116" s="128">
        <f t="shared" si="9"/>
        <v>0.18755555555555556</v>
      </c>
      <c r="I116" s="128">
        <f t="shared" si="10"/>
        <v>5.1571428571428575E-3</v>
      </c>
      <c r="J116" s="126">
        <f t="shared" si="11"/>
        <v>12.128698900098557</v>
      </c>
      <c r="K116" s="129">
        <f t="shared" si="12"/>
        <v>1.2367361184865517</v>
      </c>
      <c r="L116" s="127">
        <f t="shared" si="13"/>
        <v>0.89959884147271041</v>
      </c>
      <c r="M116" s="130">
        <f t="shared" si="14"/>
        <v>0.72739756527333332</v>
      </c>
      <c r="N116" s="4"/>
      <c r="O116" s="4"/>
      <c r="P116" s="8">
        <f t="shared" si="15"/>
        <v>3.6560000000000001</v>
      </c>
      <c r="Q116" s="29">
        <f t="shared" si="16"/>
        <v>79.189836535957042</v>
      </c>
      <c r="R116" s="28"/>
      <c r="S116" s="17">
        <f t="shared" si="17"/>
        <v>1.2367361184865517</v>
      </c>
    </row>
    <row r="117" spans="5:19" ht="15" x14ac:dyDescent="0.25">
      <c r="E117" s="160">
        <v>11.272962734715</v>
      </c>
      <c r="F117" s="161">
        <v>8.5399999999999991</v>
      </c>
      <c r="G117" s="162">
        <v>0.1444</v>
      </c>
      <c r="H117" s="128">
        <f t="shared" si="9"/>
        <v>0.18977777777777774</v>
      </c>
      <c r="I117" s="128">
        <f t="shared" si="10"/>
        <v>5.1571428571428575E-3</v>
      </c>
      <c r="J117" s="126">
        <f t="shared" si="11"/>
        <v>12.08450705655352</v>
      </c>
      <c r="K117" s="129">
        <f t="shared" si="12"/>
        <v>1.2412587397899186</v>
      </c>
      <c r="L117" s="127">
        <f t="shared" si="13"/>
        <v>0.93284423451940368</v>
      </c>
      <c r="M117" s="130">
        <f t="shared" si="14"/>
        <v>0.75153084898099998</v>
      </c>
      <c r="N117" s="4"/>
      <c r="O117" s="4"/>
      <c r="P117" s="8">
        <f t="shared" si="15"/>
        <v>3.6459999999999999</v>
      </c>
      <c r="Q117" s="29">
        <f t="shared" si="16"/>
        <v>79.06018414805186</v>
      </c>
      <c r="R117" s="28"/>
      <c r="S117" s="17">
        <f t="shared" si="17"/>
        <v>1.2412587397899186</v>
      </c>
    </row>
    <row r="118" spans="5:19" ht="15" x14ac:dyDescent="0.25">
      <c r="E118" s="160">
        <v>11.237272667259999</v>
      </c>
      <c r="F118" s="161">
        <v>8.64</v>
      </c>
      <c r="G118" s="162">
        <v>0.1444</v>
      </c>
      <c r="H118" s="128">
        <f t="shared" si="9"/>
        <v>0.19200000000000003</v>
      </c>
      <c r="I118" s="128">
        <f t="shared" si="10"/>
        <v>5.1571428571428575E-3</v>
      </c>
      <c r="J118" s="126">
        <f t="shared" si="11"/>
        <v>12.040334542077289</v>
      </c>
      <c r="K118" s="129">
        <f t="shared" si="12"/>
        <v>1.2458125600729435</v>
      </c>
      <c r="L118" s="127">
        <f t="shared" si="13"/>
        <v>0.93330236198912631</v>
      </c>
      <c r="M118" s="130">
        <f t="shared" si="14"/>
        <v>0.74915151115066669</v>
      </c>
      <c r="N118" s="4"/>
      <c r="O118" s="4"/>
      <c r="P118" s="8">
        <f t="shared" si="15"/>
        <v>3.6360000000000001</v>
      </c>
      <c r="Q118" s="29">
        <f t="shared" si="16"/>
        <v>78.930475026626837</v>
      </c>
      <c r="R118" s="28"/>
      <c r="S118" s="17">
        <f t="shared" si="17"/>
        <v>1.2458125600729435</v>
      </c>
    </row>
    <row r="119" spans="5:19" ht="15" x14ac:dyDescent="0.25">
      <c r="E119" s="160">
        <v>10.997639357204999</v>
      </c>
      <c r="F119" s="161">
        <v>8.74</v>
      </c>
      <c r="G119" s="162">
        <v>0.1444</v>
      </c>
      <c r="H119" s="128">
        <f t="shared" si="9"/>
        <v>0.19422222222222221</v>
      </c>
      <c r="I119" s="128">
        <f t="shared" si="10"/>
        <v>5.1571428571428575E-3</v>
      </c>
      <c r="J119" s="126">
        <f t="shared" si="11"/>
        <v>11.996181591616576</v>
      </c>
      <c r="K119" s="129">
        <f t="shared" si="12"/>
        <v>1.2503978774781648</v>
      </c>
      <c r="L119" s="127">
        <f t="shared" si="13"/>
        <v>0.91676166063463072</v>
      </c>
      <c r="M119" s="130">
        <f t="shared" si="14"/>
        <v>0.73317595714700001</v>
      </c>
      <c r="N119" s="4"/>
      <c r="O119" s="4"/>
      <c r="P119" s="8">
        <f t="shared" si="15"/>
        <v>3.6259999999999999</v>
      </c>
      <c r="Q119" s="29">
        <f t="shared" si="16"/>
        <v>78.800708431497938</v>
      </c>
      <c r="R119" s="28"/>
      <c r="S119" s="17">
        <f t="shared" si="17"/>
        <v>1.2503978774781648</v>
      </c>
    </row>
    <row r="120" spans="5:19" ht="15" x14ac:dyDescent="0.25">
      <c r="E120" s="160">
        <v>11.30865280217</v>
      </c>
      <c r="F120" s="161">
        <v>8.84</v>
      </c>
      <c r="G120" s="162">
        <v>0.1444</v>
      </c>
      <c r="H120" s="128">
        <f t="shared" si="9"/>
        <v>0.19644444444444445</v>
      </c>
      <c r="I120" s="128">
        <f t="shared" si="10"/>
        <v>5.1571428571428575E-3</v>
      </c>
      <c r="J120" s="126">
        <f t="shared" si="11"/>
        <v>11.952048440430541</v>
      </c>
      <c r="K120" s="129">
        <f t="shared" si="12"/>
        <v>1.2550149938531929</v>
      </c>
      <c r="L120" s="127">
        <f t="shared" si="13"/>
        <v>0.94616858846688501</v>
      </c>
      <c r="M120" s="130">
        <f t="shared" si="14"/>
        <v>0.75391018681133326</v>
      </c>
      <c r="N120" s="4"/>
      <c r="O120" s="4"/>
      <c r="P120" s="8">
        <f t="shared" si="15"/>
        <v>3.6160000000000001</v>
      </c>
      <c r="Q120" s="29">
        <f t="shared" si="16"/>
        <v>78.670883619659776</v>
      </c>
      <c r="R120" s="28"/>
      <c r="S120" s="17">
        <f t="shared" si="17"/>
        <v>1.2550149938531929</v>
      </c>
    </row>
    <row r="121" spans="5:19" ht="15" x14ac:dyDescent="0.25">
      <c r="E121" s="160">
        <v>11.487103139445001</v>
      </c>
      <c r="F121" s="161">
        <v>8.93</v>
      </c>
      <c r="G121" s="162">
        <v>0.1444</v>
      </c>
      <c r="H121" s="128">
        <f t="shared" ref="H121:H184" si="18">+((F121/10)/$G$13)</f>
        <v>0.19844444444444445</v>
      </c>
      <c r="I121" s="128">
        <f t="shared" ref="I121:I184" si="19">((+G121/10)/$G$14)</f>
        <v>5.1571428571428575E-3</v>
      </c>
      <c r="J121" s="126">
        <f t="shared" ref="J121:J184" si="20">+($G$13^2/2)*(Q121*PI()/180-((F121/10)/$G$13)*SIN(Q121*PI()/180))</f>
        <v>11.912345727439856</v>
      </c>
      <c r="K121" s="129">
        <f t="shared" ref="K121:K184" si="21">+$H$26/J121</f>
        <v>1.259197839217157</v>
      </c>
      <c r="L121" s="127">
        <f t="shared" ref="L121:L184" si="22">+E121/J121</f>
        <v>0.96430236347025111</v>
      </c>
      <c r="M121" s="130">
        <f t="shared" ref="M121:M184" si="23">+L121/K121</f>
        <v>0.76580687596300012</v>
      </c>
      <c r="N121" s="4"/>
      <c r="O121" s="4"/>
      <c r="P121" s="8">
        <f t="shared" ref="P121:P184" si="24">+$G$13-(F121/10)</f>
        <v>3.6070000000000002</v>
      </c>
      <c r="Q121" s="29">
        <f t="shared" ref="Q121:Q184" si="25">+DEGREES(ACOS((F121/10)/$G$13))</f>
        <v>78.553990897317377</v>
      </c>
      <c r="R121" s="28"/>
      <c r="S121" s="17">
        <f t="shared" ref="S121:S184" si="26">+K121</f>
        <v>1.259197839217157</v>
      </c>
    </row>
    <row r="122" spans="5:19" ht="15" x14ac:dyDescent="0.25">
      <c r="E122" s="160">
        <v>11.446314490924999</v>
      </c>
      <c r="F122" s="161">
        <v>9.0299999999999994</v>
      </c>
      <c r="G122" s="162">
        <v>0.1444</v>
      </c>
      <c r="H122" s="128">
        <f t="shared" si="18"/>
        <v>0.20066666666666666</v>
      </c>
      <c r="I122" s="128">
        <f t="shared" si="19"/>
        <v>5.1571428571428575E-3</v>
      </c>
      <c r="J122" s="126">
        <f t="shared" si="20"/>
        <v>11.868250844152739</v>
      </c>
      <c r="K122" s="129">
        <f t="shared" si="21"/>
        <v>1.2638762187429005</v>
      </c>
      <c r="L122" s="127">
        <f t="shared" si="22"/>
        <v>0.96444831182215707</v>
      </c>
      <c r="M122" s="130">
        <f t="shared" si="23"/>
        <v>0.76308763272833335</v>
      </c>
      <c r="N122" s="4"/>
      <c r="O122" s="4"/>
      <c r="P122" s="8">
        <f t="shared" si="24"/>
        <v>3.597</v>
      </c>
      <c r="Q122" s="29">
        <f t="shared" si="25"/>
        <v>78.42405341645717</v>
      </c>
      <c r="R122" s="28"/>
      <c r="S122" s="17">
        <f t="shared" si="26"/>
        <v>1.2638762187429005</v>
      </c>
    </row>
    <row r="123" spans="5:19" ht="15" x14ac:dyDescent="0.25">
      <c r="E123" s="160">
        <v>11.6247648282</v>
      </c>
      <c r="F123" s="161">
        <v>9.1300000000000008</v>
      </c>
      <c r="G123" s="162">
        <v>0.1444</v>
      </c>
      <c r="H123" s="128">
        <f t="shared" si="18"/>
        <v>0.2028888888888889</v>
      </c>
      <c r="I123" s="128">
        <f t="shared" si="19"/>
        <v>5.1571428571428575E-3</v>
      </c>
      <c r="J123" s="126">
        <f t="shared" si="20"/>
        <v>11.824176444198816</v>
      </c>
      <c r="K123" s="129">
        <f t="shared" si="21"/>
        <v>1.2685872940740248</v>
      </c>
      <c r="L123" s="127">
        <f t="shared" si="22"/>
        <v>0.98313526384354222</v>
      </c>
      <c r="M123" s="130">
        <f t="shared" si="23"/>
        <v>0.77498432187999999</v>
      </c>
      <c r="N123" s="4"/>
      <c r="O123" s="4"/>
      <c r="P123" s="8">
        <f t="shared" si="24"/>
        <v>3.5869999999999997</v>
      </c>
      <c r="Q123" s="29">
        <f t="shared" si="25"/>
        <v>78.294055547816427</v>
      </c>
      <c r="R123" s="28"/>
      <c r="S123" s="17">
        <f t="shared" si="26"/>
        <v>1.2685872940740248</v>
      </c>
    </row>
    <row r="124" spans="5:19" ht="15" x14ac:dyDescent="0.25">
      <c r="E124" s="160">
        <v>11.752229354824999</v>
      </c>
      <c r="F124" s="161">
        <v>9.23</v>
      </c>
      <c r="G124" s="162">
        <v>0.1444</v>
      </c>
      <c r="H124" s="128">
        <f t="shared" si="18"/>
        <v>0.20511111111111113</v>
      </c>
      <c r="I124" s="128">
        <f t="shared" si="19"/>
        <v>5.1571428571428575E-3</v>
      </c>
      <c r="J124" s="126">
        <f t="shared" si="20"/>
        <v>11.780122764097369</v>
      </c>
      <c r="K124" s="129">
        <f t="shared" si="21"/>
        <v>1.2733313820562164</v>
      </c>
      <c r="L124" s="127">
        <f t="shared" si="22"/>
        <v>0.99763216310806357</v>
      </c>
      <c r="M124" s="130">
        <f t="shared" si="23"/>
        <v>0.78348195698833334</v>
      </c>
      <c r="N124" s="4"/>
      <c r="O124" s="4"/>
      <c r="P124" s="8">
        <f t="shared" si="24"/>
        <v>3.577</v>
      </c>
      <c r="Q124" s="29">
        <f t="shared" si="25"/>
        <v>78.163996536969989</v>
      </c>
      <c r="R124" s="28"/>
      <c r="S124" s="17">
        <f t="shared" si="26"/>
        <v>1.2733313820562164</v>
      </c>
    </row>
    <row r="125" spans="5:19" ht="15" x14ac:dyDescent="0.25">
      <c r="E125" s="160">
        <v>11.889891043579999</v>
      </c>
      <c r="F125" s="161">
        <v>9.33</v>
      </c>
      <c r="G125" s="162">
        <v>0.1444</v>
      </c>
      <c r="H125" s="128">
        <f t="shared" si="18"/>
        <v>0.20733333333333334</v>
      </c>
      <c r="I125" s="128">
        <f t="shared" si="19"/>
        <v>5.1571428571428575E-3</v>
      </c>
      <c r="J125" s="126">
        <f t="shared" si="20"/>
        <v>11.73609004070155</v>
      </c>
      <c r="K125" s="129">
        <f t="shared" si="21"/>
        <v>1.2781088035264718</v>
      </c>
      <c r="L125" s="127">
        <f t="shared" si="22"/>
        <v>1.0131049610513432</v>
      </c>
      <c r="M125" s="130">
        <f t="shared" si="23"/>
        <v>0.79265940290533332</v>
      </c>
      <c r="N125" s="4"/>
      <c r="O125" s="4"/>
      <c r="P125" s="8">
        <f t="shared" si="24"/>
        <v>3.5670000000000002</v>
      </c>
      <c r="Q125" s="29">
        <f t="shared" si="25"/>
        <v>78.033875626455696</v>
      </c>
      <c r="R125" s="28"/>
      <c r="S125" s="17">
        <f t="shared" si="26"/>
        <v>1.2781088035264718</v>
      </c>
    </row>
    <row r="126" spans="5:19" ht="15" x14ac:dyDescent="0.25">
      <c r="E126" s="160">
        <v>11.854200976125</v>
      </c>
      <c r="F126" s="161">
        <v>9.42</v>
      </c>
      <c r="G126" s="162">
        <v>0.1444</v>
      </c>
      <c r="H126" s="128">
        <f t="shared" si="18"/>
        <v>0.20933333333333332</v>
      </c>
      <c r="I126" s="128">
        <f t="shared" si="19"/>
        <v>5.1571428571428575E-3</v>
      </c>
      <c r="J126" s="126">
        <f t="shared" si="20"/>
        <v>11.696478703660336</v>
      </c>
      <c r="K126" s="129">
        <f t="shared" si="21"/>
        <v>1.282437251418741</v>
      </c>
      <c r="L126" s="127">
        <f t="shared" si="22"/>
        <v>1.0134845945058069</v>
      </c>
      <c r="M126" s="130">
        <f t="shared" si="23"/>
        <v>0.79028006507500004</v>
      </c>
      <c r="N126" s="4"/>
      <c r="O126" s="4"/>
      <c r="P126" s="8">
        <f t="shared" si="24"/>
        <v>3.5579999999999998</v>
      </c>
      <c r="Q126" s="29">
        <f t="shared" si="25"/>
        <v>77.916713254251363</v>
      </c>
      <c r="R126" s="28"/>
      <c r="S126" s="17">
        <f t="shared" si="26"/>
        <v>1.282437251418741</v>
      </c>
    </row>
    <row r="127" spans="5:19" ht="15" x14ac:dyDescent="0.25">
      <c r="E127" s="160">
        <v>11.925581111034999</v>
      </c>
      <c r="F127" s="161">
        <v>9.52</v>
      </c>
      <c r="G127" s="162">
        <v>0.1444</v>
      </c>
      <c r="H127" s="128">
        <f t="shared" si="18"/>
        <v>0.21155555555555555</v>
      </c>
      <c r="I127" s="128">
        <f t="shared" si="19"/>
        <v>5.1571428571428575E-3</v>
      </c>
      <c r="J127" s="126">
        <f t="shared" si="20"/>
        <v>11.652486451751042</v>
      </c>
      <c r="K127" s="129">
        <f t="shared" si="21"/>
        <v>1.2872789049882072</v>
      </c>
      <c r="L127" s="127">
        <f t="shared" si="22"/>
        <v>1.023436599597412</v>
      </c>
      <c r="M127" s="130">
        <f t="shared" si="23"/>
        <v>0.79503874073566649</v>
      </c>
      <c r="N127" s="4"/>
      <c r="O127" s="4"/>
      <c r="P127" s="8">
        <f t="shared" si="24"/>
        <v>3.548</v>
      </c>
      <c r="Q127" s="29">
        <f t="shared" si="25"/>
        <v>77.786472636484262</v>
      </c>
      <c r="R127" s="28"/>
      <c r="S127" s="17">
        <f t="shared" si="26"/>
        <v>1.2872789049882072</v>
      </c>
    </row>
    <row r="128" spans="5:19" ht="15" x14ac:dyDescent="0.25">
      <c r="E128" s="160">
        <v>11.736933611629999</v>
      </c>
      <c r="F128" s="161">
        <v>9.6199999999999992</v>
      </c>
      <c r="G128" s="162">
        <v>0.1444</v>
      </c>
      <c r="H128" s="128">
        <f t="shared" si="18"/>
        <v>0.21377777777777776</v>
      </c>
      <c r="I128" s="128">
        <f t="shared" si="19"/>
        <v>5.1571428571428575E-3</v>
      </c>
      <c r="J128" s="126">
        <f t="shared" si="20"/>
        <v>11.608515845350949</v>
      </c>
      <c r="K128" s="129">
        <f t="shared" si="21"/>
        <v>1.2921548456176932</v>
      </c>
      <c r="L128" s="127">
        <f t="shared" si="22"/>
        <v>1.0110623759307249</v>
      </c>
      <c r="M128" s="130">
        <f t="shared" si="23"/>
        <v>0.78246224077533311</v>
      </c>
      <c r="N128" s="4"/>
      <c r="O128" s="4"/>
      <c r="P128" s="8">
        <f t="shared" si="24"/>
        <v>3.5380000000000003</v>
      </c>
      <c r="Q128" s="29">
        <f t="shared" si="25"/>
        <v>77.65616790481522</v>
      </c>
      <c r="R128" s="28"/>
      <c r="S128" s="17">
        <f t="shared" si="26"/>
        <v>1.2921548456176932</v>
      </c>
    </row>
    <row r="129" spans="5:20" ht="15" x14ac:dyDescent="0.25">
      <c r="E129" s="160">
        <v>11.833806651864998</v>
      </c>
      <c r="F129" s="161">
        <v>9.7200000000000006</v>
      </c>
      <c r="G129" s="162">
        <v>0.1444</v>
      </c>
      <c r="H129" s="128">
        <f t="shared" si="18"/>
        <v>0.21600000000000003</v>
      </c>
      <c r="I129" s="128">
        <f t="shared" si="19"/>
        <v>5.1571428571428575E-3</v>
      </c>
      <c r="J129" s="126">
        <f t="shared" si="20"/>
        <v>11.564567122658216</v>
      </c>
      <c r="K129" s="129">
        <f t="shared" si="21"/>
        <v>1.2970654103092896</v>
      </c>
      <c r="L129" s="127">
        <f t="shared" si="22"/>
        <v>1.0232814186948049</v>
      </c>
      <c r="M129" s="130">
        <f t="shared" si="23"/>
        <v>0.78892044345766654</v>
      </c>
      <c r="N129" s="4"/>
      <c r="O129" s="4"/>
      <c r="P129" s="8">
        <f t="shared" si="24"/>
        <v>3.528</v>
      </c>
      <c r="Q129" s="29">
        <f t="shared" si="25"/>
        <v>77.525798289501395</v>
      </c>
      <c r="R129" s="28"/>
      <c r="S129" s="17">
        <f t="shared" si="26"/>
        <v>1.2970654103092896</v>
      </c>
    </row>
    <row r="130" spans="5:20" ht="15" x14ac:dyDescent="0.25">
      <c r="E130" s="160">
        <v>12.05304563766</v>
      </c>
      <c r="F130" s="161">
        <v>9.82</v>
      </c>
      <c r="G130" s="162">
        <v>0.1444</v>
      </c>
      <c r="H130" s="128">
        <f t="shared" si="18"/>
        <v>0.21822222222222221</v>
      </c>
      <c r="I130" s="128">
        <f t="shared" si="19"/>
        <v>5.1571428571428575E-3</v>
      </c>
      <c r="J130" s="126">
        <f t="shared" si="20"/>
        <v>11.520640522227017</v>
      </c>
      <c r="K130" s="129">
        <f t="shared" si="21"/>
        <v>1.3020109403691731</v>
      </c>
      <c r="L130" s="127">
        <f t="shared" si="22"/>
        <v>1.0462131523334837</v>
      </c>
      <c r="M130" s="130">
        <f t="shared" si="23"/>
        <v>0.80353637584399995</v>
      </c>
      <c r="N130" s="4"/>
      <c r="O130" s="4"/>
      <c r="P130" s="8">
        <f t="shared" si="24"/>
        <v>3.5179999999999998</v>
      </c>
      <c r="Q130" s="29">
        <f t="shared" si="25"/>
        <v>77.39536301753688</v>
      </c>
      <c r="R130" s="28"/>
      <c r="S130" s="17">
        <f t="shared" si="26"/>
        <v>1.3020109403691731</v>
      </c>
    </row>
    <row r="131" spans="5:20" ht="15" x14ac:dyDescent="0.25">
      <c r="E131" s="160">
        <v>12.297777528779999</v>
      </c>
      <c r="F131" s="161">
        <v>9.92</v>
      </c>
      <c r="G131" s="162">
        <v>0.1444</v>
      </c>
      <c r="H131" s="128">
        <f t="shared" si="18"/>
        <v>0.22044444444444444</v>
      </c>
      <c r="I131" s="128">
        <f t="shared" si="19"/>
        <v>5.1571428571428575E-3</v>
      </c>
      <c r="J131" s="126">
        <f t="shared" si="20"/>
        <v>11.476736282972121</v>
      </c>
      <c r="K131" s="129">
        <f t="shared" si="21"/>
        <v>1.3069917814749563</v>
      </c>
      <c r="L131" s="127">
        <f t="shared" si="22"/>
        <v>1.0715396107015238</v>
      </c>
      <c r="M131" s="130">
        <f t="shared" si="23"/>
        <v>0.81985183525200001</v>
      </c>
      <c r="N131" s="4"/>
      <c r="O131" s="4"/>
      <c r="P131" s="8">
        <f t="shared" si="24"/>
        <v>3.508</v>
      </c>
      <c r="Q131" s="29">
        <f t="shared" si="25"/>
        <v>77.264861312605191</v>
      </c>
      <c r="R131" s="28"/>
      <c r="S131" s="17">
        <f t="shared" si="26"/>
        <v>1.3069917814749563</v>
      </c>
    </row>
    <row r="132" spans="5:20" ht="15" x14ac:dyDescent="0.25">
      <c r="E132" s="160">
        <v>12.445636379664998</v>
      </c>
      <c r="F132" s="161">
        <v>10.02</v>
      </c>
      <c r="G132" s="162">
        <v>0.1444</v>
      </c>
      <c r="H132" s="128">
        <f t="shared" si="18"/>
        <v>0.22266666666666668</v>
      </c>
      <c r="I132" s="128">
        <f t="shared" si="19"/>
        <v>5.1571428571428575E-3</v>
      </c>
      <c r="J132" s="126">
        <f t="shared" si="20"/>
        <v>11.432854644173538</v>
      </c>
      <c r="K132" s="129">
        <f t="shared" si="21"/>
        <v>1.3120082837442848</v>
      </c>
      <c r="L132" s="127">
        <f t="shared" si="22"/>
        <v>1.0885852017726472</v>
      </c>
      <c r="M132" s="130">
        <f t="shared" si="23"/>
        <v>0.82970909197766651</v>
      </c>
      <c r="N132" s="4"/>
      <c r="O132" s="4"/>
      <c r="P132" s="8">
        <f t="shared" si="24"/>
        <v>3.4980000000000002</v>
      </c>
      <c r="Q132" s="29">
        <f t="shared" si="25"/>
        <v>77.134292395031167</v>
      </c>
      <c r="R132" s="28"/>
      <c r="S132" s="17">
        <f t="shared" si="26"/>
        <v>1.3120082837442848</v>
      </c>
    </row>
    <row r="133" spans="5:20" ht="15" x14ac:dyDescent="0.25">
      <c r="E133" s="160">
        <v>12.69546685185</v>
      </c>
      <c r="F133" s="161">
        <v>10.120000000000001</v>
      </c>
      <c r="G133" s="162">
        <v>0.1444</v>
      </c>
      <c r="H133" s="128">
        <f t="shared" si="18"/>
        <v>0.22488888888888889</v>
      </c>
      <c r="I133" s="128">
        <f t="shared" si="19"/>
        <v>5.1571428571428575E-3</v>
      </c>
      <c r="J133" s="126">
        <f t="shared" si="20"/>
        <v>11.388995845481189</v>
      </c>
      <c r="K133" s="129">
        <f t="shared" si="21"/>
        <v>1.317060801804713</v>
      </c>
      <c r="L133" s="127">
        <f t="shared" si="22"/>
        <v>1.1147134500788478</v>
      </c>
      <c r="M133" s="130">
        <f t="shared" si="23"/>
        <v>0.84636445679000005</v>
      </c>
      <c r="N133" s="4"/>
      <c r="O133" s="4"/>
      <c r="P133" s="8">
        <f t="shared" si="24"/>
        <v>3.488</v>
      </c>
      <c r="Q133" s="29">
        <f t="shared" si="25"/>
        <v>77.003655481732451</v>
      </c>
      <c r="R133" s="28"/>
      <c r="S133" s="17">
        <f t="shared" si="26"/>
        <v>1.317060801804713</v>
      </c>
    </row>
    <row r="134" spans="5:20" ht="15" x14ac:dyDescent="0.25">
      <c r="E134" s="160">
        <v>12.66487536546</v>
      </c>
      <c r="F134" s="161">
        <v>10.220000000000001</v>
      </c>
      <c r="G134" s="162">
        <v>0.1444</v>
      </c>
      <c r="H134" s="128">
        <f t="shared" si="18"/>
        <v>0.22711111111111112</v>
      </c>
      <c r="I134" s="128">
        <f t="shared" si="19"/>
        <v>5.1571428571428575E-3</v>
      </c>
      <c r="J134" s="126">
        <f t="shared" si="20"/>
        <v>11.345160126919581</v>
      </c>
      <c r="K134" s="129">
        <f t="shared" si="21"/>
        <v>1.3221496948648865</v>
      </c>
      <c r="L134" s="127">
        <f t="shared" si="22"/>
        <v>1.1163240733296504</v>
      </c>
      <c r="M134" s="130">
        <f t="shared" si="23"/>
        <v>0.84432502436399992</v>
      </c>
      <c r="N134" s="4"/>
      <c r="O134" s="4"/>
      <c r="P134" s="8">
        <f t="shared" si="24"/>
        <v>3.4779999999999998</v>
      </c>
      <c r="Q134" s="29">
        <f t="shared" si="25"/>
        <v>76.872949786170523</v>
      </c>
      <c r="R134" s="28"/>
      <c r="S134" s="17">
        <f t="shared" si="26"/>
        <v>1.3221496948648865</v>
      </c>
    </row>
    <row r="135" spans="5:20" ht="15" x14ac:dyDescent="0.25">
      <c r="E135" s="160">
        <v>12.481326447120001</v>
      </c>
      <c r="F135" s="161">
        <v>10.32</v>
      </c>
      <c r="G135" s="162">
        <v>0.1444</v>
      </c>
      <c r="H135" s="128">
        <f t="shared" si="18"/>
        <v>0.22933333333333333</v>
      </c>
      <c r="I135" s="128">
        <f t="shared" si="19"/>
        <v>5.1571428571428575E-3</v>
      </c>
      <c r="J135" s="126">
        <f t="shared" si="20"/>
        <v>11.301347728892571</v>
      </c>
      <c r="K135" s="129">
        <f t="shared" si="21"/>
        <v>1.3272753267870525</v>
      </c>
      <c r="L135" s="127">
        <f t="shared" si="22"/>
        <v>1.1044104425891386</v>
      </c>
      <c r="M135" s="130">
        <f t="shared" si="23"/>
        <v>0.83208842980800002</v>
      </c>
      <c r="N135" s="4"/>
      <c r="O135" s="4"/>
      <c r="P135" s="8">
        <f t="shared" si="24"/>
        <v>3.468</v>
      </c>
      <c r="Q135" s="29">
        <f t="shared" si="25"/>
        <v>76.742174518301056</v>
      </c>
      <c r="R135" s="28"/>
      <c r="S135" s="17">
        <f t="shared" si="26"/>
        <v>1.3272753267870525</v>
      </c>
      <c r="T135" s="62"/>
    </row>
    <row r="136" spans="5:20" ht="15" x14ac:dyDescent="0.25">
      <c r="E136" s="160">
        <v>12.751551243564998</v>
      </c>
      <c r="F136" s="161">
        <v>10.42</v>
      </c>
      <c r="G136" s="162">
        <v>0.1444</v>
      </c>
      <c r="H136" s="128">
        <f t="shared" si="18"/>
        <v>0.23155555555555557</v>
      </c>
      <c r="I136" s="128">
        <f t="shared" si="19"/>
        <v>5.1571428571428575E-3</v>
      </c>
      <c r="J136" s="126">
        <f t="shared" si="20"/>
        <v>11.257558892188099</v>
      </c>
      <c r="K136" s="129">
        <f t="shared" si="21"/>
        <v>1.3324380661609396</v>
      </c>
      <c r="L136" s="127">
        <f t="shared" si="22"/>
        <v>1.1327101519685248</v>
      </c>
      <c r="M136" s="130">
        <f t="shared" si="23"/>
        <v>0.85010341623766661</v>
      </c>
      <c r="N136" s="4"/>
      <c r="O136" s="4"/>
      <c r="P136" s="8">
        <f t="shared" si="24"/>
        <v>3.4580000000000002</v>
      </c>
      <c r="Q136" s="29">
        <f t="shared" si="25"/>
        <v>76.611328884523928</v>
      </c>
      <c r="R136" s="28"/>
      <c r="S136" s="17">
        <f t="shared" si="26"/>
        <v>1.3324380661609396</v>
      </c>
      <c r="T136" s="68"/>
    </row>
    <row r="137" spans="5:20" ht="15" x14ac:dyDescent="0.25">
      <c r="E137" s="160">
        <v>12.828029959539998</v>
      </c>
      <c r="F137" s="161">
        <v>10.52</v>
      </c>
      <c r="G137" s="162">
        <v>0.1444</v>
      </c>
      <c r="H137" s="128">
        <f t="shared" si="18"/>
        <v>0.23377777777777778</v>
      </c>
      <c r="I137" s="128">
        <f t="shared" si="19"/>
        <v>5.1571428571428575E-3</v>
      </c>
      <c r="J137" s="126">
        <f t="shared" si="20"/>
        <v>11.213793857983005</v>
      </c>
      <c r="K137" s="129">
        <f t="shared" si="21"/>
        <v>1.337638286379023</v>
      </c>
      <c r="L137" s="127">
        <f t="shared" si="22"/>
        <v>1.1439509341798568</v>
      </c>
      <c r="M137" s="130">
        <f t="shared" si="23"/>
        <v>0.85520199730266655</v>
      </c>
      <c r="N137" s="4"/>
      <c r="O137" s="4"/>
      <c r="P137" s="8">
        <f t="shared" si="24"/>
        <v>3.448</v>
      </c>
      <c r="Q137" s="29">
        <f t="shared" si="25"/>
        <v>76.480412087632473</v>
      </c>
      <c r="R137" s="28"/>
      <c r="S137" s="17">
        <f t="shared" si="26"/>
        <v>1.337638286379023</v>
      </c>
      <c r="T137" s="68"/>
    </row>
    <row r="138" spans="5:20" ht="15" x14ac:dyDescent="0.25">
      <c r="E138" s="160">
        <v>12.975888810424999</v>
      </c>
      <c r="F138" s="161">
        <v>10.630000000000003</v>
      </c>
      <c r="G138" s="162">
        <v>0.1444</v>
      </c>
      <c r="H138" s="128">
        <f t="shared" si="18"/>
        <v>0.23622222222222225</v>
      </c>
      <c r="I138" s="128">
        <f t="shared" si="19"/>
        <v>5.1571428571428575E-3</v>
      </c>
      <c r="J138" s="126">
        <f t="shared" si="20"/>
        <v>11.165680100570501</v>
      </c>
      <c r="K138" s="129">
        <f t="shared" si="21"/>
        <v>1.3434022706089876</v>
      </c>
      <c r="L138" s="127">
        <f t="shared" si="22"/>
        <v>1.1621225660729799</v>
      </c>
      <c r="M138" s="130">
        <f t="shared" si="23"/>
        <v>0.86505925402833328</v>
      </c>
      <c r="N138" s="4"/>
      <c r="O138" s="4"/>
      <c r="P138" s="8">
        <f t="shared" si="24"/>
        <v>3.4369999999999998</v>
      </c>
      <c r="Q138" s="29">
        <f t="shared" si="25"/>
        <v>76.336320461712901</v>
      </c>
      <c r="R138" s="28"/>
      <c r="S138" s="17">
        <f t="shared" si="26"/>
        <v>1.3434022706089876</v>
      </c>
      <c r="T138" s="68"/>
    </row>
    <row r="139" spans="5:20" ht="15" x14ac:dyDescent="0.25">
      <c r="E139" s="160">
        <v>13.292000836454999</v>
      </c>
      <c r="F139" s="161">
        <v>10.73</v>
      </c>
      <c r="G139" s="162">
        <v>0.14330000000000001</v>
      </c>
      <c r="H139" s="128">
        <f t="shared" si="18"/>
        <v>0.23844444444444443</v>
      </c>
      <c r="I139" s="128">
        <f t="shared" si="19"/>
        <v>5.1178571428571436E-3</v>
      </c>
      <c r="J139" s="126">
        <f t="shared" si="20"/>
        <v>11.121965838402129</v>
      </c>
      <c r="K139" s="129">
        <f t="shared" si="21"/>
        <v>1.3486824377942002</v>
      </c>
      <c r="L139" s="127">
        <f t="shared" si="22"/>
        <v>1.1951125394181785</v>
      </c>
      <c r="M139" s="130">
        <f t="shared" si="23"/>
        <v>0.88613338909700001</v>
      </c>
      <c r="N139" s="4"/>
      <c r="O139" s="4"/>
      <c r="P139" s="8">
        <f t="shared" si="24"/>
        <v>3.427</v>
      </c>
      <c r="Q139" s="29">
        <f t="shared" si="25"/>
        <v>76.205251611039444</v>
      </c>
      <c r="R139" s="28"/>
      <c r="S139" s="17">
        <f t="shared" si="26"/>
        <v>1.3486824377942002</v>
      </c>
    </row>
    <row r="140" spans="5:20" ht="15" x14ac:dyDescent="0.25">
      <c r="E140" s="160">
        <v>13.077860431725</v>
      </c>
      <c r="F140" s="161">
        <v>10.82</v>
      </c>
      <c r="G140" s="162">
        <v>0.14330000000000001</v>
      </c>
      <c r="H140" s="128">
        <f t="shared" si="18"/>
        <v>0.24044444444444446</v>
      </c>
      <c r="I140" s="128">
        <f t="shared" si="19"/>
        <v>5.1178571428571436E-3</v>
      </c>
      <c r="J140" s="126">
        <f t="shared" si="20"/>
        <v>11.082643988067407</v>
      </c>
      <c r="K140" s="129">
        <f t="shared" si="21"/>
        <v>1.3534676396851129</v>
      </c>
      <c r="L140" s="127">
        <f t="shared" si="22"/>
        <v>1.1800307260438778</v>
      </c>
      <c r="M140" s="130">
        <f t="shared" si="23"/>
        <v>0.87185736211499998</v>
      </c>
      <c r="N140" s="4"/>
      <c r="O140" s="4"/>
      <c r="P140" s="8">
        <f t="shared" si="24"/>
        <v>3.4180000000000001</v>
      </c>
      <c r="Q140" s="29">
        <f t="shared" si="25"/>
        <v>76.087226691030182</v>
      </c>
      <c r="R140" s="28"/>
      <c r="S140" s="17">
        <f t="shared" si="26"/>
        <v>1.3534676396851129</v>
      </c>
    </row>
    <row r="141" spans="5:20" ht="15" x14ac:dyDescent="0.25">
      <c r="E141" s="160">
        <v>13.190029215154999</v>
      </c>
      <c r="F141" s="161">
        <v>10.920000000000002</v>
      </c>
      <c r="G141" s="162">
        <v>0.14330000000000001</v>
      </c>
      <c r="H141" s="128">
        <f t="shared" si="18"/>
        <v>0.2426666666666667</v>
      </c>
      <c r="I141" s="128">
        <f t="shared" si="19"/>
        <v>5.1178571428571436E-3</v>
      </c>
      <c r="J141" s="126">
        <f t="shared" si="20"/>
        <v>11.038976583575849</v>
      </c>
      <c r="K141" s="129">
        <f t="shared" si="21"/>
        <v>1.3588216159745725</v>
      </c>
      <c r="L141" s="127">
        <f t="shared" si="22"/>
        <v>1.1948597875259157</v>
      </c>
      <c r="M141" s="130">
        <f t="shared" si="23"/>
        <v>0.87933528101033309</v>
      </c>
      <c r="N141" s="4"/>
      <c r="O141" s="4"/>
      <c r="P141" s="8">
        <f t="shared" si="24"/>
        <v>3.4079999999999999</v>
      </c>
      <c r="Q141" s="29">
        <f t="shared" si="25"/>
        <v>75.956017195682847</v>
      </c>
      <c r="R141" s="28"/>
      <c r="S141" s="17">
        <f t="shared" si="26"/>
        <v>1.3588216159745725</v>
      </c>
    </row>
    <row r="142" spans="5:20" ht="15" x14ac:dyDescent="0.25">
      <c r="E142" s="160">
        <v>13.353183809234999</v>
      </c>
      <c r="F142" s="161">
        <v>11.01</v>
      </c>
      <c r="G142" s="162">
        <v>0.14330000000000001</v>
      </c>
      <c r="H142" s="128">
        <f t="shared" si="18"/>
        <v>0.24466666666666667</v>
      </c>
      <c r="I142" s="128">
        <f t="shared" si="19"/>
        <v>5.1178571428571436E-3</v>
      </c>
      <c r="J142" s="126">
        <f t="shared" si="20"/>
        <v>10.999697299894899</v>
      </c>
      <c r="K142" s="129">
        <f t="shared" si="21"/>
        <v>1.3636738894754243</v>
      </c>
      <c r="L142" s="127">
        <f t="shared" si="22"/>
        <v>1.2139592068013167</v>
      </c>
      <c r="M142" s="130">
        <f t="shared" si="23"/>
        <v>0.89021225394899983</v>
      </c>
      <c r="N142" s="4"/>
      <c r="O142" s="4"/>
      <c r="P142" s="8">
        <f t="shared" si="24"/>
        <v>3.399</v>
      </c>
      <c r="Q142" s="29">
        <f t="shared" si="25"/>
        <v>75.837864372885264</v>
      </c>
      <c r="R142" s="28"/>
      <c r="S142" s="17">
        <f t="shared" si="26"/>
        <v>1.3636738894754243</v>
      </c>
    </row>
    <row r="143" spans="5:20" ht="15" x14ac:dyDescent="0.25">
      <c r="E143" s="160">
        <v>13.633605767809998</v>
      </c>
      <c r="F143" s="161">
        <v>11.11</v>
      </c>
      <c r="G143" s="162">
        <v>0.14269999999999999</v>
      </c>
      <c r="H143" s="128">
        <f t="shared" si="18"/>
        <v>0.24688888888888888</v>
      </c>
      <c r="I143" s="128">
        <f t="shared" si="19"/>
        <v>5.0964285714285721E-3</v>
      </c>
      <c r="J143" s="126">
        <f t="shared" si="20"/>
        <v>10.956077631016157</v>
      </c>
      <c r="K143" s="129">
        <f t="shared" si="21"/>
        <v>1.3691031138311474</v>
      </c>
      <c r="L143" s="127">
        <f t="shared" si="22"/>
        <v>1.2443874739636638</v>
      </c>
      <c r="M143" s="130">
        <f t="shared" si="23"/>
        <v>0.90890705118733306</v>
      </c>
      <c r="N143" s="4"/>
      <c r="O143" s="4"/>
      <c r="P143" s="8">
        <f t="shared" si="24"/>
        <v>3.3890000000000002</v>
      </c>
      <c r="Q143" s="29">
        <f t="shared" si="25"/>
        <v>75.706511286997141</v>
      </c>
      <c r="R143" s="28"/>
      <c r="S143" s="17">
        <f t="shared" si="26"/>
        <v>1.3691031138311474</v>
      </c>
    </row>
    <row r="144" spans="5:20" ht="15" x14ac:dyDescent="0.25">
      <c r="E144" s="160">
        <v>14.077182320465001</v>
      </c>
      <c r="F144" s="161">
        <v>11.21</v>
      </c>
      <c r="G144" s="162">
        <v>0.14179999999999998</v>
      </c>
      <c r="H144" s="128">
        <f t="shared" si="18"/>
        <v>0.24911111111111112</v>
      </c>
      <c r="I144" s="128">
        <f t="shared" si="19"/>
        <v>5.0642857142857139E-3</v>
      </c>
      <c r="J144" s="126">
        <f t="shared" si="20"/>
        <v>10.912483439751099</v>
      </c>
      <c r="K144" s="129">
        <f t="shared" si="21"/>
        <v>1.374572532715993</v>
      </c>
      <c r="L144" s="127">
        <f t="shared" si="22"/>
        <v>1.2900072103830917</v>
      </c>
      <c r="M144" s="130">
        <f t="shared" si="23"/>
        <v>0.93847882136433336</v>
      </c>
      <c r="N144" s="4"/>
      <c r="O144" s="4"/>
      <c r="P144" s="8">
        <f t="shared" si="24"/>
        <v>3.379</v>
      </c>
      <c r="Q144" s="29">
        <f t="shared" si="25"/>
        <v>75.575081434769359</v>
      </c>
      <c r="R144" s="28"/>
      <c r="S144" s="17">
        <f t="shared" si="26"/>
        <v>1.374572532715993</v>
      </c>
    </row>
    <row r="145" spans="5:19" ht="15" x14ac:dyDescent="0.25">
      <c r="E145" s="160">
        <v>13.725380226979999</v>
      </c>
      <c r="F145" s="161">
        <v>11.31</v>
      </c>
      <c r="G145" s="162">
        <v>0.14179999999999998</v>
      </c>
      <c r="H145" s="128">
        <f t="shared" si="18"/>
        <v>0.25133333333333335</v>
      </c>
      <c r="I145" s="128">
        <f t="shared" si="19"/>
        <v>5.0642857142857139E-3</v>
      </c>
      <c r="J145" s="126">
        <f t="shared" si="20"/>
        <v>10.868914970521557</v>
      </c>
      <c r="K145" s="129">
        <f t="shared" si="21"/>
        <v>1.3800825602815632</v>
      </c>
      <c r="L145" s="127">
        <f t="shared" si="22"/>
        <v>1.2628105256325666</v>
      </c>
      <c r="M145" s="130">
        <f t="shared" si="23"/>
        <v>0.91502534846533323</v>
      </c>
      <c r="N145" s="4"/>
      <c r="O145" s="4"/>
      <c r="P145" s="8">
        <f t="shared" si="24"/>
        <v>3.3689999999999998</v>
      </c>
      <c r="Q145" s="29">
        <f t="shared" si="25"/>
        <v>75.443573988658954</v>
      </c>
      <c r="R145" s="28"/>
      <c r="S145" s="17">
        <f t="shared" si="26"/>
        <v>1.3800825602815632</v>
      </c>
    </row>
    <row r="146" spans="5:19" ht="15" x14ac:dyDescent="0.25">
      <c r="E146" s="160">
        <v>13.546929889704998</v>
      </c>
      <c r="F146" s="161">
        <v>11.41</v>
      </c>
      <c r="G146" s="162">
        <v>0.14179999999999998</v>
      </c>
      <c r="H146" s="128">
        <f t="shared" si="18"/>
        <v>0.25355555555555553</v>
      </c>
      <c r="I146" s="128">
        <f t="shared" si="19"/>
        <v>5.0642857142857139E-3</v>
      </c>
      <c r="J146" s="126">
        <f t="shared" si="20"/>
        <v>10.825372468182522</v>
      </c>
      <c r="K146" s="129">
        <f t="shared" si="21"/>
        <v>1.3856336162185059</v>
      </c>
      <c r="L146" s="127">
        <f t="shared" si="22"/>
        <v>1.2514054301153668</v>
      </c>
      <c r="M146" s="130">
        <f t="shared" si="23"/>
        <v>0.90312865931366648</v>
      </c>
      <c r="N146" s="4"/>
      <c r="O146" s="4"/>
      <c r="P146" s="8">
        <f t="shared" si="24"/>
        <v>3.359</v>
      </c>
      <c r="Q146" s="29">
        <f t="shared" si="25"/>
        <v>75.311988117040713</v>
      </c>
      <c r="R146" s="28"/>
      <c r="S146" s="17">
        <f t="shared" si="26"/>
        <v>1.3856336162185059</v>
      </c>
    </row>
    <row r="147" spans="5:19" ht="15" x14ac:dyDescent="0.25">
      <c r="E147" s="160">
        <v>13.414366782015001</v>
      </c>
      <c r="F147" s="161">
        <v>11.5</v>
      </c>
      <c r="G147" s="162">
        <v>0.14179999999999998</v>
      </c>
      <c r="H147" s="128">
        <f t="shared" si="18"/>
        <v>0.25555555555555554</v>
      </c>
      <c r="I147" s="128">
        <f t="shared" si="19"/>
        <v>5.0642857142857139E-3</v>
      </c>
      <c r="J147" s="126">
        <f t="shared" si="20"/>
        <v>10.786206620494562</v>
      </c>
      <c r="K147" s="129">
        <f t="shared" si="21"/>
        <v>1.3906649972288616</v>
      </c>
      <c r="L147" s="127">
        <f t="shared" si="22"/>
        <v>1.2436593562491884</v>
      </c>
      <c r="M147" s="130">
        <f t="shared" si="23"/>
        <v>0.89429111880100021</v>
      </c>
      <c r="N147" s="4"/>
      <c r="O147" s="4"/>
      <c r="P147" s="8">
        <f t="shared" si="24"/>
        <v>3.35</v>
      </c>
      <c r="Q147" s="29">
        <f t="shared" si="25"/>
        <v>75.193493088102485</v>
      </c>
      <c r="R147" s="28"/>
      <c r="S147" s="17">
        <f t="shared" si="26"/>
        <v>1.3906649972288616</v>
      </c>
    </row>
    <row r="148" spans="5:19" ht="15" x14ac:dyDescent="0.25">
      <c r="E148" s="160">
        <v>13.699887321654998</v>
      </c>
      <c r="F148" s="161">
        <v>11.6</v>
      </c>
      <c r="G148" s="162">
        <v>0.14050000000000001</v>
      </c>
      <c r="H148" s="128">
        <f t="shared" si="18"/>
        <v>0.25777777777777777</v>
      </c>
      <c r="I148" s="128">
        <f t="shared" si="19"/>
        <v>5.0178571428571442E-3</v>
      </c>
      <c r="J148" s="126">
        <f t="shared" si="20"/>
        <v>10.742714131397053</v>
      </c>
      <c r="K148" s="129">
        <f t="shared" si="21"/>
        <v>1.3962951835570534</v>
      </c>
      <c r="L148" s="127">
        <f t="shared" si="22"/>
        <v>1.275272445500081</v>
      </c>
      <c r="M148" s="130">
        <f t="shared" si="23"/>
        <v>0.91332582144366659</v>
      </c>
      <c r="N148" s="4"/>
      <c r="O148" s="4"/>
      <c r="P148" s="8">
        <f t="shared" si="24"/>
        <v>3.34</v>
      </c>
      <c r="Q148" s="29">
        <f t="shared" si="25"/>
        <v>75.061755902022483</v>
      </c>
      <c r="R148" s="28"/>
      <c r="S148" s="17">
        <f t="shared" si="26"/>
        <v>1.3962951835570534</v>
      </c>
    </row>
    <row r="149" spans="5:19" ht="15" x14ac:dyDescent="0.25">
      <c r="E149" s="160">
        <v>13.521436984379999</v>
      </c>
      <c r="F149" s="161">
        <v>11.7</v>
      </c>
      <c r="G149" s="162">
        <v>0.13999999999999999</v>
      </c>
      <c r="H149" s="128">
        <f t="shared" si="18"/>
        <v>0.26</v>
      </c>
      <c r="I149" s="128">
        <f t="shared" si="19"/>
        <v>5.0000000000000001E-3</v>
      </c>
      <c r="J149" s="126">
        <f t="shared" si="20"/>
        <v>10.699248321766939</v>
      </c>
      <c r="K149" s="129">
        <f t="shared" si="21"/>
        <v>1.4019676475293554</v>
      </c>
      <c r="L149" s="127">
        <f t="shared" si="22"/>
        <v>1.2637744800138433</v>
      </c>
      <c r="M149" s="130">
        <f t="shared" si="23"/>
        <v>0.90142913229199995</v>
      </c>
      <c r="N149" s="4"/>
      <c r="O149" s="4"/>
      <c r="P149" s="8">
        <f t="shared" si="24"/>
        <v>3.33</v>
      </c>
      <c r="Q149" s="29">
        <f t="shared" si="25"/>
        <v>74.929937855111163</v>
      </c>
      <c r="R149" s="28"/>
      <c r="S149" s="17">
        <f t="shared" si="26"/>
        <v>1.4019676475293554</v>
      </c>
    </row>
    <row r="150" spans="5:19" ht="15" x14ac:dyDescent="0.25">
      <c r="E150" s="160">
        <v>13.730478808045</v>
      </c>
      <c r="F150" s="161">
        <v>11.8</v>
      </c>
      <c r="G150" s="162">
        <v>0.13999999999999999</v>
      </c>
      <c r="H150" s="128">
        <f t="shared" si="18"/>
        <v>0.26222222222222225</v>
      </c>
      <c r="I150" s="128">
        <f t="shared" si="19"/>
        <v>5.0000000000000001E-3</v>
      </c>
      <c r="J150" s="126">
        <f t="shared" si="20"/>
        <v>10.655809438198258</v>
      </c>
      <c r="K150" s="129">
        <f t="shared" si="21"/>
        <v>1.4076828313228809</v>
      </c>
      <c r="L150" s="127">
        <f t="shared" si="22"/>
        <v>1.28854395226184</v>
      </c>
      <c r="M150" s="130">
        <f t="shared" si="23"/>
        <v>0.91536525386966672</v>
      </c>
      <c r="N150" s="4"/>
      <c r="O150" s="4"/>
      <c r="P150" s="8">
        <f t="shared" si="24"/>
        <v>3.32</v>
      </c>
      <c r="Q150" s="29">
        <f t="shared" si="25"/>
        <v>74.798038099276269</v>
      </c>
      <c r="R150" s="28"/>
      <c r="S150" s="17">
        <f t="shared" si="26"/>
        <v>1.4076828313228809</v>
      </c>
    </row>
    <row r="151" spans="5:19" ht="15" x14ac:dyDescent="0.25">
      <c r="E151" s="160">
        <v>13.873239077865</v>
      </c>
      <c r="F151" s="161">
        <v>11.91</v>
      </c>
      <c r="G151" s="162">
        <v>0.13999999999999999</v>
      </c>
      <c r="H151" s="128">
        <f t="shared" si="18"/>
        <v>0.26466666666666666</v>
      </c>
      <c r="I151" s="128">
        <f t="shared" si="19"/>
        <v>5.0000000000000001E-3</v>
      </c>
      <c r="J151" s="126">
        <f t="shared" si="20"/>
        <v>10.608058060745099</v>
      </c>
      <c r="K151" s="129">
        <f t="shared" si="21"/>
        <v>1.4140194099716696</v>
      </c>
      <c r="L151" s="127">
        <f t="shared" si="22"/>
        <v>1.3078019556852385</v>
      </c>
      <c r="M151" s="130">
        <f t="shared" si="23"/>
        <v>0.92488260519099996</v>
      </c>
      <c r="N151" s="4"/>
      <c r="O151" s="4"/>
      <c r="P151" s="8">
        <f t="shared" si="24"/>
        <v>3.3090000000000002</v>
      </c>
      <c r="Q151" s="29">
        <f t="shared" si="25"/>
        <v>74.652852976511127</v>
      </c>
      <c r="R151" s="28"/>
      <c r="S151" s="17">
        <f t="shared" si="26"/>
        <v>1.4140194099716696</v>
      </c>
    </row>
    <row r="152" spans="5:19" ht="15" x14ac:dyDescent="0.25">
      <c r="E152" s="160">
        <v>14.158759617504998</v>
      </c>
      <c r="F152" s="161">
        <v>12.010000000000002</v>
      </c>
      <c r="G152" s="162">
        <v>0.13999999999999999</v>
      </c>
      <c r="H152" s="128">
        <f t="shared" si="18"/>
        <v>0.2668888888888889</v>
      </c>
      <c r="I152" s="128">
        <f t="shared" si="19"/>
        <v>5.0000000000000001E-3</v>
      </c>
      <c r="J152" s="126">
        <f t="shared" si="20"/>
        <v>10.56467652661677</v>
      </c>
      <c r="K152" s="129">
        <f t="shared" si="21"/>
        <v>1.4198257714951161</v>
      </c>
      <c r="L152" s="127">
        <f t="shared" si="22"/>
        <v>1.3401981198225286</v>
      </c>
      <c r="M152" s="130">
        <f t="shared" si="23"/>
        <v>0.94391730783366645</v>
      </c>
      <c r="N152" s="4"/>
      <c r="O152" s="4"/>
      <c r="P152" s="8">
        <f t="shared" si="24"/>
        <v>3.2989999999999999</v>
      </c>
      <c r="Q152" s="29">
        <f t="shared" si="25"/>
        <v>74.520778851903316</v>
      </c>
      <c r="R152" s="28"/>
      <c r="S152" s="17">
        <f t="shared" si="26"/>
        <v>1.4198257714951161</v>
      </c>
    </row>
    <row r="153" spans="5:19" ht="15" x14ac:dyDescent="0.25">
      <c r="E153" s="160">
        <v>13.888534821059999</v>
      </c>
      <c r="F153" s="161">
        <v>12.1</v>
      </c>
      <c r="G153" s="162">
        <v>0.13999999999999999</v>
      </c>
      <c r="H153" s="128">
        <f t="shared" si="18"/>
        <v>0.2688888888888889</v>
      </c>
      <c r="I153" s="128">
        <f t="shared" si="19"/>
        <v>5.0000000000000001E-3</v>
      </c>
      <c r="J153" s="126">
        <f t="shared" si="20"/>
        <v>10.525656816716143</v>
      </c>
      <c r="K153" s="129">
        <f t="shared" si="21"/>
        <v>1.425089214022065</v>
      </c>
      <c r="L153" s="127">
        <f t="shared" si="22"/>
        <v>1.3194934114708317</v>
      </c>
      <c r="M153" s="130">
        <f t="shared" si="23"/>
        <v>0.92590232140399986</v>
      </c>
      <c r="N153" s="4"/>
      <c r="O153" s="4"/>
      <c r="P153" s="8">
        <f t="shared" si="24"/>
        <v>3.29</v>
      </c>
      <c r="Q153" s="29">
        <f t="shared" si="25"/>
        <v>74.401840031465454</v>
      </c>
      <c r="R153" s="28"/>
      <c r="S153" s="17">
        <f t="shared" si="26"/>
        <v>1.425089214022065</v>
      </c>
    </row>
    <row r="154" spans="5:19" ht="15" x14ac:dyDescent="0.25">
      <c r="E154" s="160">
        <v>13.924224888515001</v>
      </c>
      <c r="F154" s="161">
        <v>12.2</v>
      </c>
      <c r="G154" s="162">
        <v>0.13999999999999999</v>
      </c>
      <c r="H154" s="128">
        <f t="shared" si="18"/>
        <v>0.27111111111111108</v>
      </c>
      <c r="I154" s="128">
        <f t="shared" si="19"/>
        <v>5.0000000000000001E-3</v>
      </c>
      <c r="J154" s="126">
        <f t="shared" si="20"/>
        <v>10.482328112591283</v>
      </c>
      <c r="K154" s="129">
        <f t="shared" si="21"/>
        <v>1.4309798204067024</v>
      </c>
      <c r="L154" s="127">
        <f t="shared" si="22"/>
        <v>1.328352322017982</v>
      </c>
      <c r="M154" s="130">
        <f t="shared" si="23"/>
        <v>0.92828165923433337</v>
      </c>
      <c r="N154" s="4"/>
      <c r="O154" s="4"/>
      <c r="P154" s="8">
        <f t="shared" si="24"/>
        <v>3.2800000000000002</v>
      </c>
      <c r="Q154" s="29">
        <f t="shared" si="25"/>
        <v>74.269604870801984</v>
      </c>
      <c r="R154" s="28"/>
      <c r="S154" s="17">
        <f t="shared" si="26"/>
        <v>1.4309798204067024</v>
      </c>
    </row>
    <row r="155" spans="5:19" ht="15" x14ac:dyDescent="0.25">
      <c r="E155" s="160">
        <v>14.26582981987</v>
      </c>
      <c r="F155" s="161">
        <v>12.31</v>
      </c>
      <c r="G155" s="162">
        <v>0.13999999999999999</v>
      </c>
      <c r="H155" s="128">
        <f t="shared" si="18"/>
        <v>0.27355555555555555</v>
      </c>
      <c r="I155" s="128">
        <f t="shared" si="19"/>
        <v>5.0000000000000001E-3</v>
      </c>
      <c r="J155" s="126">
        <f t="shared" si="20"/>
        <v>10.434699079408468</v>
      </c>
      <c r="K155" s="129">
        <f t="shared" si="21"/>
        <v>1.4375115071215196</v>
      </c>
      <c r="L155" s="127">
        <f t="shared" si="22"/>
        <v>1.3671529683133627</v>
      </c>
      <c r="M155" s="130">
        <f t="shared" si="23"/>
        <v>0.95105532132466664</v>
      </c>
      <c r="N155" s="4"/>
      <c r="O155" s="4"/>
      <c r="P155" s="8">
        <f t="shared" si="24"/>
        <v>3.2690000000000001</v>
      </c>
      <c r="Q155" s="29">
        <f t="shared" si="25"/>
        <v>74.124046811851585</v>
      </c>
      <c r="R155" s="28"/>
      <c r="S155" s="17">
        <f t="shared" si="26"/>
        <v>1.4375115071215196</v>
      </c>
    </row>
    <row r="156" spans="5:19" ht="15" x14ac:dyDescent="0.25">
      <c r="E156" s="160">
        <v>14.158759617504998</v>
      </c>
      <c r="F156" s="161">
        <v>12.41</v>
      </c>
      <c r="G156" s="162">
        <v>0.13830000000000001</v>
      </c>
      <c r="H156" s="128">
        <f t="shared" si="18"/>
        <v>0.27577777777777779</v>
      </c>
      <c r="I156" s="128">
        <f t="shared" si="19"/>
        <v>4.9392857142857146E-3</v>
      </c>
      <c r="J156" s="126">
        <f t="shared" si="20"/>
        <v>10.391429812039252</v>
      </c>
      <c r="K156" s="129">
        <f t="shared" si="21"/>
        <v>1.4434972156210277</v>
      </c>
      <c r="L156" s="127">
        <f t="shared" si="22"/>
        <v>1.3625420056343942</v>
      </c>
      <c r="M156" s="130">
        <f t="shared" si="23"/>
        <v>0.94391730783366656</v>
      </c>
      <c r="N156" s="4"/>
      <c r="O156" s="4"/>
      <c r="P156" s="8">
        <f t="shared" si="24"/>
        <v>3.2589999999999999</v>
      </c>
      <c r="Q156" s="29">
        <f t="shared" si="25"/>
        <v>73.991630006396733</v>
      </c>
      <c r="R156" s="28"/>
      <c r="S156" s="17">
        <f t="shared" si="26"/>
        <v>1.4434972156210277</v>
      </c>
    </row>
    <row r="157" spans="5:19" ht="15" x14ac:dyDescent="0.25">
      <c r="E157" s="160">
        <v>13.638704348874999</v>
      </c>
      <c r="F157" s="161">
        <v>12.509999999999998</v>
      </c>
      <c r="G157" s="162">
        <v>0.13830000000000001</v>
      </c>
      <c r="H157" s="128">
        <f t="shared" si="18"/>
        <v>0.27799999999999997</v>
      </c>
      <c r="I157" s="128">
        <f t="shared" si="19"/>
        <v>4.9392857142857146E-3</v>
      </c>
      <c r="J157" s="126">
        <f t="shared" si="20"/>
        <v>10.34818923506031</v>
      </c>
      <c r="K157" s="129">
        <f t="shared" si="21"/>
        <v>1.4495289619539489</v>
      </c>
      <c r="L157" s="127">
        <f t="shared" si="22"/>
        <v>1.3179797971481058</v>
      </c>
      <c r="M157" s="130">
        <f t="shared" si="23"/>
        <v>0.90924695659166666</v>
      </c>
      <c r="N157" s="4"/>
      <c r="O157" s="4"/>
      <c r="P157" s="8">
        <f t="shared" si="24"/>
        <v>3.2490000000000001</v>
      </c>
      <c r="Q157" s="29">
        <f t="shared" si="25"/>
        <v>73.859125341481288</v>
      </c>
      <c r="R157" s="28"/>
      <c r="S157" s="17">
        <f t="shared" si="26"/>
        <v>1.4495289619539489</v>
      </c>
    </row>
    <row r="158" spans="5:19" ht="15" x14ac:dyDescent="0.25">
      <c r="E158" s="160">
        <v>14.021097928749999</v>
      </c>
      <c r="F158" s="161">
        <v>12.61</v>
      </c>
      <c r="G158" s="162">
        <v>0.13750000000000001</v>
      </c>
      <c r="H158" s="128">
        <f t="shared" si="18"/>
        <v>0.28022222222222221</v>
      </c>
      <c r="I158" s="128">
        <f t="shared" si="19"/>
        <v>4.9107142857142865E-3</v>
      </c>
      <c r="J158" s="126">
        <f t="shared" si="20"/>
        <v>10.304977598939207</v>
      </c>
      <c r="K158" s="129">
        <f t="shared" si="21"/>
        <v>1.455607239897746</v>
      </c>
      <c r="L158" s="127">
        <f t="shared" si="22"/>
        <v>1.3606141104269192</v>
      </c>
      <c r="M158" s="130">
        <f t="shared" si="23"/>
        <v>0.93473986191666647</v>
      </c>
      <c r="N158" s="4"/>
      <c r="O158" s="4"/>
      <c r="P158" s="8">
        <f t="shared" si="24"/>
        <v>3.2389999999999999</v>
      </c>
      <c r="Q158" s="29">
        <f t="shared" si="25"/>
        <v>73.726531931889411</v>
      </c>
      <c r="R158" s="28"/>
      <c r="S158" s="17">
        <f t="shared" si="26"/>
        <v>1.455607239897746</v>
      </c>
    </row>
    <row r="159" spans="5:19" ht="15" x14ac:dyDescent="0.25">
      <c r="E159" s="160">
        <v>14.184252522829999</v>
      </c>
      <c r="F159" s="161">
        <v>12.72</v>
      </c>
      <c r="G159" s="162">
        <v>0.13750000000000001</v>
      </c>
      <c r="H159" s="128">
        <f t="shared" si="18"/>
        <v>0.28266666666666668</v>
      </c>
      <c r="I159" s="128">
        <f t="shared" si="19"/>
        <v>4.9107142857142865E-3</v>
      </c>
      <c r="J159" s="126">
        <f t="shared" si="20"/>
        <v>10.257478525446047</v>
      </c>
      <c r="K159" s="129">
        <f t="shared" si="21"/>
        <v>1.4623476873764867</v>
      </c>
      <c r="L159" s="127">
        <f t="shared" si="22"/>
        <v>1.3828205915949696</v>
      </c>
      <c r="M159" s="130">
        <f t="shared" si="23"/>
        <v>0.94561683485533321</v>
      </c>
      <c r="N159" s="4"/>
      <c r="O159" s="4"/>
      <c r="P159" s="8">
        <f t="shared" si="24"/>
        <v>3.2279999999999998</v>
      </c>
      <c r="Q159" s="29">
        <f t="shared" si="25"/>
        <v>73.580575618771022</v>
      </c>
      <c r="R159" s="28"/>
      <c r="S159" s="17">
        <f t="shared" si="26"/>
        <v>1.4623476873764867</v>
      </c>
    </row>
    <row r="160" spans="5:19" ht="15" x14ac:dyDescent="0.25">
      <c r="E160" s="160">
        <v>13.990506442359997</v>
      </c>
      <c r="F160" s="161">
        <v>12.810000000000002</v>
      </c>
      <c r="G160" s="162">
        <v>0.13650000000000001</v>
      </c>
      <c r="H160" s="128">
        <f t="shared" si="18"/>
        <v>0.28466666666666668</v>
      </c>
      <c r="I160" s="128">
        <f t="shared" si="19"/>
        <v>4.8750000000000009E-3</v>
      </c>
      <c r="J160" s="126">
        <f t="shared" si="20"/>
        <v>10.218642153664497</v>
      </c>
      <c r="K160" s="129">
        <f t="shared" si="21"/>
        <v>1.4679054001926142</v>
      </c>
      <c r="L160" s="127">
        <f t="shared" si="22"/>
        <v>1.3691159972113198</v>
      </c>
      <c r="M160" s="130">
        <f t="shared" si="23"/>
        <v>0.93270042949066645</v>
      </c>
      <c r="N160" s="4"/>
      <c r="O160" s="4"/>
      <c r="P160" s="8">
        <f t="shared" si="24"/>
        <v>3.2189999999999999</v>
      </c>
      <c r="Q160" s="29">
        <f t="shared" si="25"/>
        <v>73.46107531339014</v>
      </c>
      <c r="R160" s="28"/>
      <c r="S160" s="17">
        <f t="shared" si="26"/>
        <v>1.4679054001926142</v>
      </c>
    </row>
    <row r="161" spans="5:19" ht="15" x14ac:dyDescent="0.25">
      <c r="E161" s="160">
        <v>14.0720837394</v>
      </c>
      <c r="F161" s="161">
        <v>12.9</v>
      </c>
      <c r="G161" s="162">
        <v>0.13569999999999999</v>
      </c>
      <c r="H161" s="128">
        <f t="shared" si="18"/>
        <v>0.28666666666666668</v>
      </c>
      <c r="I161" s="128">
        <f t="shared" si="19"/>
        <v>4.846428571428571E-3</v>
      </c>
      <c r="J161" s="126">
        <f t="shared" si="20"/>
        <v>10.17982983507339</v>
      </c>
      <c r="K161" s="129">
        <f t="shared" si="21"/>
        <v>1.4735020371675849</v>
      </c>
      <c r="L161" s="127">
        <f t="shared" si="22"/>
        <v>1.3823496038132497</v>
      </c>
      <c r="M161" s="130">
        <f t="shared" si="23"/>
        <v>0.93813891595999999</v>
      </c>
      <c r="N161" s="4"/>
      <c r="O161" s="4"/>
      <c r="P161" s="8">
        <f t="shared" si="24"/>
        <v>3.21</v>
      </c>
      <c r="Q161" s="29">
        <f t="shared" si="25"/>
        <v>73.341500949922519</v>
      </c>
      <c r="R161" s="28"/>
      <c r="S161" s="17">
        <f t="shared" si="26"/>
        <v>1.4735020371675849</v>
      </c>
    </row>
    <row r="162" spans="5:19" ht="15" x14ac:dyDescent="0.25">
      <c r="E162" s="160">
        <v>14.168956779634998</v>
      </c>
      <c r="F162" s="161">
        <v>13.01</v>
      </c>
      <c r="G162" s="162">
        <v>0.1351</v>
      </c>
      <c r="H162" s="128">
        <f t="shared" si="18"/>
        <v>0.2891111111111111</v>
      </c>
      <c r="I162" s="128">
        <f t="shared" si="19"/>
        <v>4.8250000000000003E-3</v>
      </c>
      <c r="J162" s="126">
        <f t="shared" si="20"/>
        <v>10.132425490131101</v>
      </c>
      <c r="K162" s="129">
        <f t="shared" si="21"/>
        <v>1.4803957862418899</v>
      </c>
      <c r="L162" s="127">
        <f t="shared" si="22"/>
        <v>1.3983775941343408</v>
      </c>
      <c r="M162" s="130">
        <f t="shared" si="23"/>
        <v>0.94459711864233331</v>
      </c>
      <c r="N162" s="4"/>
      <c r="O162" s="4"/>
      <c r="P162" s="8">
        <f t="shared" si="24"/>
        <v>3.1989999999999998</v>
      </c>
      <c r="Q162" s="29">
        <f t="shared" si="25"/>
        <v>73.195252970550897</v>
      </c>
      <c r="R162" s="28"/>
      <c r="S162" s="17">
        <f t="shared" si="26"/>
        <v>1.4803957862418899</v>
      </c>
    </row>
    <row r="163" spans="5:19" ht="15" x14ac:dyDescent="0.25">
      <c r="E163" s="160">
        <v>14.0720837394</v>
      </c>
      <c r="F163" s="161">
        <v>13.11</v>
      </c>
      <c r="G163" s="162">
        <v>0.13400000000000001</v>
      </c>
      <c r="H163" s="128">
        <f t="shared" si="18"/>
        <v>0.29133333333333333</v>
      </c>
      <c r="I163" s="128">
        <f t="shared" si="19"/>
        <v>4.7857142857142864E-3</v>
      </c>
      <c r="J163" s="126">
        <f t="shared" si="20"/>
        <v>10.089362333140237</v>
      </c>
      <c r="K163" s="129">
        <f t="shared" si="21"/>
        <v>1.4867143734872057</v>
      </c>
      <c r="L163" s="127">
        <f t="shared" si="22"/>
        <v>1.3947446106854378</v>
      </c>
      <c r="M163" s="130">
        <f t="shared" si="23"/>
        <v>0.93813891595999999</v>
      </c>
      <c r="N163" s="4"/>
      <c r="O163" s="4"/>
      <c r="P163" s="8">
        <f t="shared" si="24"/>
        <v>3.1890000000000001</v>
      </c>
      <c r="Q163" s="29">
        <f t="shared" si="25"/>
        <v>73.062202386513675</v>
      </c>
      <c r="R163" s="28"/>
      <c r="S163" s="17">
        <f t="shared" si="26"/>
        <v>1.4867143734872057</v>
      </c>
    </row>
    <row r="164" spans="5:19" ht="15" x14ac:dyDescent="0.25">
      <c r="E164" s="160">
        <v>14.321914211584998</v>
      </c>
      <c r="F164" s="161">
        <v>13.21</v>
      </c>
      <c r="G164" s="162">
        <v>0.13400000000000001</v>
      </c>
      <c r="H164" s="128">
        <f t="shared" si="18"/>
        <v>0.29355555555555557</v>
      </c>
      <c r="I164" s="128">
        <f t="shared" si="19"/>
        <v>4.7857142857142864E-3</v>
      </c>
      <c r="J164" s="126">
        <f t="shared" si="20"/>
        <v>10.046329630590526</v>
      </c>
      <c r="K164" s="129">
        <f t="shared" si="21"/>
        <v>1.4930826034540832</v>
      </c>
      <c r="L164" s="127">
        <f t="shared" si="22"/>
        <v>1.4255867304986241</v>
      </c>
      <c r="M164" s="130">
        <f t="shared" si="23"/>
        <v>0.95479428077233319</v>
      </c>
      <c r="N164" s="4"/>
      <c r="O164" s="4"/>
      <c r="P164" s="8">
        <f t="shared" si="24"/>
        <v>3.1789999999999998</v>
      </c>
      <c r="Q164" s="29">
        <f t="shared" si="25"/>
        <v>72.929057641866848</v>
      </c>
      <c r="R164" s="28"/>
      <c r="S164" s="17">
        <f t="shared" si="26"/>
        <v>1.4930826034540832</v>
      </c>
    </row>
    <row r="165" spans="5:19" ht="15" x14ac:dyDescent="0.25">
      <c r="E165" s="160">
        <v>14.286224144129999</v>
      </c>
      <c r="F165" s="161">
        <v>13.3</v>
      </c>
      <c r="G165" s="162">
        <v>0.13350000000000001</v>
      </c>
      <c r="H165" s="128">
        <f t="shared" si="18"/>
        <v>0.29555555555555557</v>
      </c>
      <c r="I165" s="128">
        <f t="shared" si="19"/>
        <v>4.7678571428571431E-3</v>
      </c>
      <c r="J165" s="126">
        <f t="shared" si="20"/>
        <v>10.007626446857721</v>
      </c>
      <c r="K165" s="129">
        <f t="shared" si="21"/>
        <v>1.4988569047468621</v>
      </c>
      <c r="L165" s="127">
        <f t="shared" si="22"/>
        <v>1.4275337134127053</v>
      </c>
      <c r="M165" s="130">
        <f t="shared" si="23"/>
        <v>0.95241494294199991</v>
      </c>
      <c r="N165" s="4"/>
      <c r="O165" s="4"/>
      <c r="P165" s="8">
        <f t="shared" si="24"/>
        <v>3.17</v>
      </c>
      <c r="Q165" s="29">
        <f t="shared" si="25"/>
        <v>72.809146103489653</v>
      </c>
      <c r="R165" s="28"/>
      <c r="S165" s="17">
        <f t="shared" si="26"/>
        <v>1.4988569047468621</v>
      </c>
    </row>
    <row r="166" spans="5:19" ht="15" x14ac:dyDescent="0.25">
      <c r="E166" s="160">
        <v>14.413688670754999</v>
      </c>
      <c r="F166" s="161">
        <v>13.4</v>
      </c>
      <c r="G166" s="162">
        <v>0.13300000000000001</v>
      </c>
      <c r="H166" s="128">
        <f t="shared" si="18"/>
        <v>0.29777777777777781</v>
      </c>
      <c r="I166" s="128">
        <f t="shared" si="19"/>
        <v>4.7500000000000007E-3</v>
      </c>
      <c r="J166" s="126">
        <f t="shared" si="20"/>
        <v>9.9646523082829237</v>
      </c>
      <c r="K166" s="129">
        <f t="shared" si="21"/>
        <v>1.505320962130464</v>
      </c>
      <c r="L166" s="127">
        <f t="shared" si="22"/>
        <v>1.4464818465139924</v>
      </c>
      <c r="M166" s="130">
        <f t="shared" si="23"/>
        <v>0.96091257805033337</v>
      </c>
      <c r="N166" s="4"/>
      <c r="O166" s="4"/>
      <c r="P166" s="8">
        <f t="shared" si="24"/>
        <v>3.16</v>
      </c>
      <c r="Q166" s="29">
        <f t="shared" si="25"/>
        <v>72.675819912649587</v>
      </c>
      <c r="R166" s="28"/>
      <c r="S166" s="17">
        <f t="shared" si="26"/>
        <v>1.505320962130464</v>
      </c>
    </row>
    <row r="167" spans="5:19" ht="15" x14ac:dyDescent="0.25">
      <c r="E167" s="160">
        <v>14.474871643534998</v>
      </c>
      <c r="F167" s="161">
        <v>13.49</v>
      </c>
      <c r="G167" s="162">
        <v>0.1323</v>
      </c>
      <c r="H167" s="128">
        <f t="shared" si="18"/>
        <v>0.29977777777777775</v>
      </c>
      <c r="I167" s="128">
        <f t="shared" si="19"/>
        <v>4.725E-3</v>
      </c>
      <c r="J167" s="126">
        <f t="shared" si="20"/>
        <v>9.926002246194896</v>
      </c>
      <c r="K167" s="129">
        <f t="shared" si="21"/>
        <v>1.5111824103959079</v>
      </c>
      <c r="L167" s="127">
        <f t="shared" si="22"/>
        <v>1.4582780946965732</v>
      </c>
      <c r="M167" s="130">
        <f t="shared" si="23"/>
        <v>0.9649914429023333</v>
      </c>
      <c r="N167" s="4"/>
      <c r="O167" s="4"/>
      <c r="P167" s="8">
        <f t="shared" si="24"/>
        <v>3.1509999999999998</v>
      </c>
      <c r="Q167" s="29">
        <f t="shared" si="25"/>
        <v>72.555743564609443</v>
      </c>
      <c r="R167" s="28"/>
      <c r="S167" s="17">
        <f t="shared" si="26"/>
        <v>1.5111824103959079</v>
      </c>
    </row>
    <row r="168" spans="5:19" ht="15" x14ac:dyDescent="0.25">
      <c r="E168" s="160">
        <v>14.653321980809999</v>
      </c>
      <c r="F168" s="161">
        <v>13.59</v>
      </c>
      <c r="G168" s="162">
        <v>0.13189999999999999</v>
      </c>
      <c r="H168" s="128">
        <f t="shared" si="18"/>
        <v>0.30199999999999999</v>
      </c>
      <c r="I168" s="128">
        <f t="shared" si="19"/>
        <v>4.7107142857142851E-3</v>
      </c>
      <c r="J168" s="126">
        <f t="shared" si="20"/>
        <v>9.8830875927102042</v>
      </c>
      <c r="K168" s="129">
        <f t="shared" si="21"/>
        <v>1.5177443141416702</v>
      </c>
      <c r="L168" s="127">
        <f t="shared" si="22"/>
        <v>1.4826664079774354</v>
      </c>
      <c r="M168" s="130">
        <f t="shared" si="23"/>
        <v>0.97688813205399994</v>
      </c>
      <c r="N168" s="4"/>
      <c r="O168" s="4"/>
      <c r="P168" s="8">
        <f t="shared" si="24"/>
        <v>3.141</v>
      </c>
      <c r="Q168" s="29">
        <f t="shared" si="25"/>
        <v>72.422232566753337</v>
      </c>
      <c r="R168" s="28"/>
      <c r="S168" s="17">
        <f t="shared" si="26"/>
        <v>1.5177443141416702</v>
      </c>
    </row>
    <row r="169" spans="5:19" ht="15" x14ac:dyDescent="0.25">
      <c r="E169" s="160">
        <v>14.53095603525</v>
      </c>
      <c r="F169" s="161">
        <v>13.69</v>
      </c>
      <c r="G169" s="162">
        <v>0.1318</v>
      </c>
      <c r="H169" s="128">
        <f t="shared" si="18"/>
        <v>0.30422222222222223</v>
      </c>
      <c r="I169" s="128">
        <f t="shared" si="19"/>
        <v>4.7071428571428577E-3</v>
      </c>
      <c r="J169" s="126">
        <f t="shared" si="20"/>
        <v>9.8402046184388574</v>
      </c>
      <c r="K169" s="129">
        <f t="shared" si="21"/>
        <v>1.5243585455420887</v>
      </c>
      <c r="L169" s="127">
        <f t="shared" si="22"/>
        <v>1.4766924671486483</v>
      </c>
      <c r="M169" s="130">
        <f t="shared" si="23"/>
        <v>0.96873040234999996</v>
      </c>
      <c r="N169" s="4"/>
      <c r="O169" s="4"/>
      <c r="P169" s="8">
        <f t="shared" si="24"/>
        <v>3.1310000000000002</v>
      </c>
      <c r="Q169" s="29">
        <f t="shared" si="25"/>
        <v>72.288622939358163</v>
      </c>
      <c r="R169" s="28"/>
      <c r="S169" s="17">
        <f t="shared" si="26"/>
        <v>1.5243585455420887</v>
      </c>
    </row>
    <row r="170" spans="5:19" ht="15" x14ac:dyDescent="0.25">
      <c r="E170" s="160">
        <v>14.444280157145</v>
      </c>
      <c r="F170" s="161">
        <v>13.8</v>
      </c>
      <c r="G170" s="162">
        <v>0.13109999999999999</v>
      </c>
      <c r="H170" s="128">
        <f t="shared" si="18"/>
        <v>0.3066666666666667</v>
      </c>
      <c r="I170" s="128">
        <f t="shared" si="19"/>
        <v>4.6821428571428578E-3</v>
      </c>
      <c r="J170" s="126">
        <f t="shared" si="20"/>
        <v>9.7930702427229921</v>
      </c>
      <c r="K170" s="129">
        <f t="shared" si="21"/>
        <v>1.5316953343764852</v>
      </c>
      <c r="L170" s="127">
        <f t="shared" si="22"/>
        <v>1.474949101675056</v>
      </c>
      <c r="M170" s="130">
        <f t="shared" si="23"/>
        <v>0.96295201047633328</v>
      </c>
      <c r="N170" s="4"/>
      <c r="O170" s="4"/>
      <c r="P170" s="8">
        <f t="shared" si="24"/>
        <v>3.12</v>
      </c>
      <c r="Q170" s="29">
        <f t="shared" si="25"/>
        <v>72.14153730159272</v>
      </c>
      <c r="R170" s="28"/>
      <c r="S170" s="17">
        <f t="shared" si="26"/>
        <v>1.5316953343764852</v>
      </c>
    </row>
    <row r="171" spans="5:19" ht="15" x14ac:dyDescent="0.25">
      <c r="E171" s="160">
        <v>14.383097184365001</v>
      </c>
      <c r="F171" s="161">
        <v>13.900000000000002</v>
      </c>
      <c r="G171" s="162">
        <v>0.1303</v>
      </c>
      <c r="H171" s="128">
        <f t="shared" si="18"/>
        <v>0.30888888888888894</v>
      </c>
      <c r="I171" s="128">
        <f t="shared" si="19"/>
        <v>4.6535714285714288E-3</v>
      </c>
      <c r="J171" s="126">
        <f t="shared" si="20"/>
        <v>9.7502546313240295</v>
      </c>
      <c r="K171" s="129">
        <f t="shared" si="21"/>
        <v>1.538421360998147</v>
      </c>
      <c r="L171" s="127">
        <f t="shared" si="22"/>
        <v>1.4751509297159615</v>
      </c>
      <c r="M171" s="130">
        <f t="shared" si="23"/>
        <v>0.95887314562433346</v>
      </c>
      <c r="N171" s="4"/>
      <c r="O171" s="4"/>
      <c r="P171" s="8">
        <f t="shared" si="24"/>
        <v>3.11</v>
      </c>
      <c r="Q171" s="29">
        <f t="shared" si="25"/>
        <v>72.00771746259845</v>
      </c>
      <c r="R171" s="28"/>
      <c r="S171" s="17">
        <f t="shared" si="26"/>
        <v>1.538421360998147</v>
      </c>
    </row>
    <row r="172" spans="5:19" ht="15" x14ac:dyDescent="0.25">
      <c r="E172" s="160">
        <v>14.485068805665</v>
      </c>
      <c r="F172" s="161">
        <v>14</v>
      </c>
      <c r="G172" s="162">
        <v>0.13020000000000001</v>
      </c>
      <c r="H172" s="128">
        <f t="shared" si="18"/>
        <v>0.31111111111111112</v>
      </c>
      <c r="I172" s="128">
        <f t="shared" si="19"/>
        <v>4.6500000000000005E-3</v>
      </c>
      <c r="J172" s="126">
        <f t="shared" si="20"/>
        <v>9.7074714970528149</v>
      </c>
      <c r="K172" s="129">
        <f t="shared" si="21"/>
        <v>1.5452015496057852</v>
      </c>
      <c r="L172" s="127">
        <f t="shared" si="22"/>
        <v>1.4921567176439985</v>
      </c>
      <c r="M172" s="130">
        <f t="shared" si="23"/>
        <v>0.96567125371099993</v>
      </c>
      <c r="N172" s="4"/>
      <c r="O172" s="4"/>
      <c r="P172" s="8">
        <f t="shared" si="24"/>
        <v>3.1</v>
      </c>
      <c r="Q172" s="29">
        <f t="shared" si="25"/>
        <v>71.873796039443278</v>
      </c>
      <c r="R172" s="28"/>
      <c r="S172" s="17">
        <f t="shared" si="26"/>
        <v>1.5452015496057852</v>
      </c>
    </row>
    <row r="173" spans="5:19" ht="15" x14ac:dyDescent="0.25">
      <c r="E173" s="160">
        <v>14.785885088499999</v>
      </c>
      <c r="F173" s="161">
        <v>14.09</v>
      </c>
      <c r="G173" s="162">
        <v>0.1293</v>
      </c>
      <c r="H173" s="128">
        <f t="shared" si="18"/>
        <v>0.31311111111111112</v>
      </c>
      <c r="I173" s="128">
        <f t="shared" si="19"/>
        <v>4.6178571428571432E-3</v>
      </c>
      <c r="J173" s="126">
        <f t="shared" si="20"/>
        <v>9.668994657863621</v>
      </c>
      <c r="K173" s="129">
        <f t="shared" si="21"/>
        <v>1.5513505313399638</v>
      </c>
      <c r="L173" s="127">
        <f t="shared" si="22"/>
        <v>1.5292060458917414</v>
      </c>
      <c r="M173" s="130">
        <f t="shared" si="23"/>
        <v>0.98572567256666654</v>
      </c>
      <c r="N173" s="4"/>
      <c r="O173" s="4"/>
      <c r="P173" s="8">
        <f t="shared" si="24"/>
        <v>3.0910000000000002</v>
      </c>
      <c r="Q173" s="29">
        <f t="shared" si="25"/>
        <v>71.75317910667701</v>
      </c>
      <c r="R173" s="28"/>
      <c r="S173" s="17">
        <f t="shared" si="26"/>
        <v>1.5513505313399638</v>
      </c>
    </row>
    <row r="174" spans="5:19" ht="15" x14ac:dyDescent="0.25">
      <c r="E174" s="160">
        <v>14.806279412759999</v>
      </c>
      <c r="F174" s="161">
        <v>14.190000000000001</v>
      </c>
      <c r="G174" s="162">
        <v>0.12920000000000001</v>
      </c>
      <c r="H174" s="128">
        <f t="shared" si="18"/>
        <v>0.31533333333333335</v>
      </c>
      <c r="I174" s="128">
        <f t="shared" si="19"/>
        <v>4.6142857142857149E-3</v>
      </c>
      <c r="J174" s="126">
        <f t="shared" si="20"/>
        <v>9.6262739430361162</v>
      </c>
      <c r="K174" s="129">
        <f t="shared" si="21"/>
        <v>1.5582353139712348</v>
      </c>
      <c r="L174" s="127">
        <f t="shared" si="22"/>
        <v>1.538111163299194</v>
      </c>
      <c r="M174" s="130">
        <f t="shared" si="23"/>
        <v>0.98708529418400004</v>
      </c>
      <c r="N174" s="4"/>
      <c r="O174" s="4"/>
      <c r="P174" s="8">
        <f t="shared" si="24"/>
        <v>3.081</v>
      </c>
      <c r="Q174" s="29">
        <f t="shared" si="25"/>
        <v>71.619062010063558</v>
      </c>
      <c r="R174" s="28"/>
      <c r="S174" s="17">
        <f t="shared" si="26"/>
        <v>1.5582353139712348</v>
      </c>
    </row>
    <row r="175" spans="5:19" ht="15" x14ac:dyDescent="0.25">
      <c r="E175" s="160">
        <v>14.602336170159997</v>
      </c>
      <c r="F175" s="161">
        <v>14.3</v>
      </c>
      <c r="G175" s="162">
        <v>0.12869999999999998</v>
      </c>
      <c r="H175" s="128">
        <f t="shared" si="18"/>
        <v>0.31777777777777783</v>
      </c>
      <c r="I175" s="128">
        <f t="shared" si="19"/>
        <v>4.5964285714285708E-3</v>
      </c>
      <c r="J175" s="126">
        <f t="shared" si="20"/>
        <v>9.5793195458640827</v>
      </c>
      <c r="K175" s="129">
        <f t="shared" si="21"/>
        <v>1.5658732259825618</v>
      </c>
      <c r="L175" s="127">
        <f t="shared" si="22"/>
        <v>1.5243604830433521</v>
      </c>
      <c r="M175" s="130">
        <f t="shared" si="23"/>
        <v>0.97348907801066653</v>
      </c>
      <c r="N175" s="4"/>
      <c r="O175" s="4"/>
      <c r="P175" s="8">
        <f t="shared" si="24"/>
        <v>3.07</v>
      </c>
      <c r="Q175" s="29">
        <f t="shared" si="25"/>
        <v>71.471412584963844</v>
      </c>
      <c r="R175" s="28"/>
      <c r="S175" s="17">
        <f t="shared" si="26"/>
        <v>1.5658732259825618</v>
      </c>
    </row>
    <row r="176" spans="5:19" ht="15" x14ac:dyDescent="0.25">
      <c r="E176" s="160">
        <v>14.469773062470001</v>
      </c>
      <c r="F176" s="161">
        <v>14.399999999999999</v>
      </c>
      <c r="G176" s="162">
        <v>0.12869999999999998</v>
      </c>
      <c r="H176" s="128">
        <f t="shared" si="18"/>
        <v>0.32</v>
      </c>
      <c r="I176" s="128">
        <f t="shared" si="19"/>
        <v>4.5964285714285708E-3</v>
      </c>
      <c r="J176" s="126">
        <f t="shared" si="20"/>
        <v>9.5366689119610353</v>
      </c>
      <c r="K176" s="129">
        <f t="shared" si="21"/>
        <v>1.5728762462526902</v>
      </c>
      <c r="L176" s="127">
        <f t="shared" si="22"/>
        <v>1.5172774892417404</v>
      </c>
      <c r="M176" s="130">
        <f t="shared" si="23"/>
        <v>0.96465153749800003</v>
      </c>
      <c r="N176" s="4"/>
      <c r="O176" s="4"/>
      <c r="P176" s="8">
        <f t="shared" si="24"/>
        <v>3.06</v>
      </c>
      <c r="Q176" s="29">
        <f t="shared" si="25"/>
        <v>71.337075115057516</v>
      </c>
      <c r="R176" s="28"/>
      <c r="S176" s="17">
        <f t="shared" si="26"/>
        <v>1.5728762462526902</v>
      </c>
    </row>
    <row r="177" spans="5:19" ht="15" x14ac:dyDescent="0.25">
      <c r="E177" s="160">
        <v>14.495265967795</v>
      </c>
      <c r="F177" s="161">
        <v>14.5</v>
      </c>
      <c r="G177" s="162">
        <v>0.12869999999999998</v>
      </c>
      <c r="H177" s="128">
        <f t="shared" si="18"/>
        <v>0.32222222222222219</v>
      </c>
      <c r="I177" s="128">
        <f t="shared" si="19"/>
        <v>4.5964285714285708E-3</v>
      </c>
      <c r="J177" s="126">
        <f t="shared" si="20"/>
        <v>9.494052054136219</v>
      </c>
      <c r="K177" s="129">
        <f t="shared" si="21"/>
        <v>1.5799365660171452</v>
      </c>
      <c r="L177" s="127">
        <f t="shared" si="22"/>
        <v>1.5267733824442147</v>
      </c>
      <c r="M177" s="130">
        <f t="shared" si="23"/>
        <v>0.96635106451966657</v>
      </c>
      <c r="N177" s="4"/>
      <c r="O177" s="4"/>
      <c r="P177" s="8">
        <f t="shared" si="24"/>
        <v>3.05</v>
      </c>
      <c r="Q177" s="29">
        <f t="shared" si="25"/>
        <v>71.202631175593453</v>
      </c>
      <c r="R177" s="28"/>
      <c r="S177" s="17">
        <f t="shared" si="26"/>
        <v>1.5799365660171452</v>
      </c>
    </row>
    <row r="178" spans="5:19" ht="15" x14ac:dyDescent="0.25">
      <c r="E178" s="160">
        <v>14.546251778445001</v>
      </c>
      <c r="F178" s="161">
        <v>14.6</v>
      </c>
      <c r="G178" s="162">
        <v>0.12809999999999999</v>
      </c>
      <c r="H178" s="128">
        <f t="shared" si="18"/>
        <v>0.32444444444444442</v>
      </c>
      <c r="I178" s="128">
        <f t="shared" si="19"/>
        <v>4.5750000000000001E-3</v>
      </c>
      <c r="J178" s="126">
        <f t="shared" si="20"/>
        <v>9.451469234016189</v>
      </c>
      <c r="K178" s="129">
        <f t="shared" si="21"/>
        <v>1.5870548407452296</v>
      </c>
      <c r="L178" s="127">
        <f t="shared" si="22"/>
        <v>1.5390466199786696</v>
      </c>
      <c r="M178" s="130">
        <f t="shared" si="23"/>
        <v>0.96975011856300009</v>
      </c>
      <c r="N178" s="4"/>
      <c r="O178" s="4"/>
      <c r="P178" s="8">
        <f t="shared" si="24"/>
        <v>3.04</v>
      </c>
      <c r="Q178" s="29">
        <f t="shared" si="25"/>
        <v>71.068079770999375</v>
      </c>
      <c r="R178" s="28"/>
      <c r="S178" s="17">
        <f t="shared" si="26"/>
        <v>1.5870548407452296</v>
      </c>
    </row>
    <row r="179" spans="5:19" ht="15" x14ac:dyDescent="0.25">
      <c r="E179" s="160">
        <v>14.964335425774999</v>
      </c>
      <c r="F179" s="161">
        <v>14.7</v>
      </c>
      <c r="G179" s="162">
        <v>0.12809999999999999</v>
      </c>
      <c r="H179" s="128">
        <f t="shared" si="18"/>
        <v>0.32666666666666666</v>
      </c>
      <c r="I179" s="128">
        <f t="shared" si="19"/>
        <v>4.5750000000000001E-3</v>
      </c>
      <c r="J179" s="126">
        <f t="shared" si="20"/>
        <v>9.4089207138553892</v>
      </c>
      <c r="K179" s="129">
        <f t="shared" si="21"/>
        <v>1.5942317356241826</v>
      </c>
      <c r="L179" s="127">
        <f t="shared" si="22"/>
        <v>1.5904412292197145</v>
      </c>
      <c r="M179" s="130">
        <f t="shared" si="23"/>
        <v>0.99762236171833329</v>
      </c>
      <c r="N179" s="4"/>
      <c r="O179" s="4"/>
      <c r="P179" s="8">
        <f t="shared" si="24"/>
        <v>3.0300000000000002</v>
      </c>
      <c r="Q179" s="29">
        <f t="shared" si="25"/>
        <v>70.933419899344116</v>
      </c>
      <c r="R179" s="28"/>
      <c r="S179" s="17">
        <f t="shared" si="26"/>
        <v>1.5942317356241826</v>
      </c>
    </row>
    <row r="180" spans="5:19" ht="15" x14ac:dyDescent="0.25">
      <c r="E180" s="160">
        <v>14.857265223409998</v>
      </c>
      <c r="F180" s="161">
        <v>14.8</v>
      </c>
      <c r="G180" s="162">
        <v>0.12740000000000001</v>
      </c>
      <c r="H180" s="128">
        <f t="shared" si="18"/>
        <v>0.3288888888888889</v>
      </c>
      <c r="I180" s="128">
        <f t="shared" si="19"/>
        <v>4.5500000000000011E-3</v>
      </c>
      <c r="J180" s="126">
        <f t="shared" si="20"/>
        <v>9.3664067565430233</v>
      </c>
      <c r="K180" s="129">
        <f t="shared" si="21"/>
        <v>1.6014679257359348</v>
      </c>
      <c r="L180" s="127">
        <f t="shared" si="22"/>
        <v>1.5862289146295365</v>
      </c>
      <c r="M180" s="130">
        <f t="shared" si="23"/>
        <v>0.99048434822733311</v>
      </c>
      <c r="N180" s="4"/>
      <c r="O180" s="4"/>
      <c r="P180" s="8">
        <f t="shared" si="24"/>
        <v>3.02</v>
      </c>
      <c r="Q180" s="29">
        <f t="shared" si="25"/>
        <v>70.798650552252028</v>
      </c>
      <c r="R180" s="28"/>
      <c r="S180" s="17">
        <f t="shared" si="26"/>
        <v>1.6014679257359348</v>
      </c>
    </row>
    <row r="181" spans="5:19" ht="15" x14ac:dyDescent="0.25">
      <c r="E181" s="160">
        <v>14.81647657489</v>
      </c>
      <c r="F181" s="161">
        <v>14.89</v>
      </c>
      <c r="G181" s="162">
        <v>0.127</v>
      </c>
      <c r="H181" s="128">
        <f t="shared" si="18"/>
        <v>0.3308888888888889</v>
      </c>
      <c r="I181" s="128">
        <f t="shared" si="19"/>
        <v>4.5357142857142861E-3</v>
      </c>
      <c r="J181" s="126">
        <f t="shared" si="20"/>
        <v>9.3281739639922208</v>
      </c>
      <c r="K181" s="129">
        <f t="shared" si="21"/>
        <v>1.6080317603318348</v>
      </c>
      <c r="L181" s="127">
        <f t="shared" si="22"/>
        <v>1.5883576605757175</v>
      </c>
      <c r="M181" s="130">
        <f t="shared" si="23"/>
        <v>0.98776510499266668</v>
      </c>
      <c r="N181" s="4"/>
      <c r="O181" s="4"/>
      <c r="P181" s="8">
        <f t="shared" si="24"/>
        <v>3.0110000000000001</v>
      </c>
      <c r="Q181" s="29">
        <f t="shared" si="25"/>
        <v>70.677263699686293</v>
      </c>
      <c r="R181" s="28"/>
      <c r="S181" s="17">
        <f t="shared" si="26"/>
        <v>1.6080317603318348</v>
      </c>
    </row>
    <row r="182" spans="5:19" ht="15" x14ac:dyDescent="0.25">
      <c r="E182" s="160">
        <v>14.81647657489</v>
      </c>
      <c r="F182" s="161">
        <v>14.990000000000002</v>
      </c>
      <c r="G182" s="162">
        <v>0.1268</v>
      </c>
      <c r="H182" s="128">
        <f t="shared" si="18"/>
        <v>0.33311111111111114</v>
      </c>
      <c r="I182" s="128">
        <f t="shared" si="19"/>
        <v>4.5285714285714287E-3</v>
      </c>
      <c r="J182" s="126">
        <f t="shared" si="20"/>
        <v>9.2857264026555022</v>
      </c>
      <c r="K182" s="129">
        <f t="shared" si="21"/>
        <v>1.6153825074697816</v>
      </c>
      <c r="L182" s="127">
        <f t="shared" si="22"/>
        <v>1.5956184720942059</v>
      </c>
      <c r="M182" s="130">
        <f t="shared" si="23"/>
        <v>0.98776510499266668</v>
      </c>
      <c r="N182" s="4"/>
      <c r="O182" s="4"/>
      <c r="P182" s="8">
        <f t="shared" si="24"/>
        <v>3.0009999999999999</v>
      </c>
      <c r="Q182" s="29">
        <f t="shared" si="25"/>
        <v>70.542283547725873</v>
      </c>
      <c r="R182" s="28"/>
      <c r="S182" s="17">
        <f t="shared" si="26"/>
        <v>1.6153825074697816</v>
      </c>
    </row>
    <row r="183" spans="5:19" ht="15" x14ac:dyDescent="0.25">
      <c r="E183" s="160">
        <v>15.101997114529999</v>
      </c>
      <c r="F183" s="161">
        <v>15.09</v>
      </c>
      <c r="G183" s="162">
        <v>0.1268</v>
      </c>
      <c r="H183" s="128">
        <f t="shared" si="18"/>
        <v>0.33533333333333332</v>
      </c>
      <c r="I183" s="128">
        <f t="shared" si="19"/>
        <v>4.5285714285714287E-3</v>
      </c>
      <c r="J183" s="126">
        <f t="shared" si="20"/>
        <v>9.2433141701998363</v>
      </c>
      <c r="K183" s="129">
        <f t="shared" si="21"/>
        <v>1.6227945652176947</v>
      </c>
      <c r="L183" s="127">
        <f t="shared" si="22"/>
        <v>1.6338292560928394</v>
      </c>
      <c r="M183" s="130">
        <f t="shared" si="23"/>
        <v>1.0067998076353333</v>
      </c>
      <c r="N183" s="4"/>
      <c r="O183" s="4"/>
      <c r="P183" s="8">
        <f t="shared" si="24"/>
        <v>2.9910000000000001</v>
      </c>
      <c r="Q183" s="29">
        <f t="shared" si="25"/>
        <v>70.407190958787368</v>
      </c>
      <c r="R183" s="28"/>
      <c r="S183" s="17">
        <f t="shared" si="26"/>
        <v>1.6227945652176947</v>
      </c>
    </row>
    <row r="184" spans="5:19" ht="15" x14ac:dyDescent="0.25">
      <c r="E184" s="160">
        <v>14.806279412759999</v>
      </c>
      <c r="F184" s="161">
        <v>15.19</v>
      </c>
      <c r="G184" s="162">
        <v>0.12640000000000001</v>
      </c>
      <c r="H184" s="128">
        <f t="shared" si="18"/>
        <v>0.33755555555555555</v>
      </c>
      <c r="I184" s="128">
        <f t="shared" si="19"/>
        <v>4.5142857142857155E-3</v>
      </c>
      <c r="J184" s="126">
        <f t="shared" si="20"/>
        <v>9.2009375320569049</v>
      </c>
      <c r="K184" s="129">
        <f t="shared" si="21"/>
        <v>1.6302686490087159</v>
      </c>
      <c r="L184" s="127">
        <f t="shared" si="22"/>
        <v>1.6092142090057204</v>
      </c>
      <c r="M184" s="130">
        <f t="shared" si="23"/>
        <v>0.98708529418399993</v>
      </c>
      <c r="N184" s="4"/>
      <c r="O184" s="4"/>
      <c r="P184" s="8">
        <f t="shared" si="24"/>
        <v>2.9809999999999999</v>
      </c>
      <c r="Q184" s="29">
        <f t="shared" si="25"/>
        <v>70.271984898519804</v>
      </c>
      <c r="R184" s="28"/>
      <c r="S184" s="17">
        <f t="shared" si="26"/>
        <v>1.6302686490087159</v>
      </c>
    </row>
    <row r="185" spans="5:19" ht="15" x14ac:dyDescent="0.25">
      <c r="E185" s="160">
        <v>15.000025493229998</v>
      </c>
      <c r="F185" s="161">
        <v>15.29</v>
      </c>
      <c r="G185" s="162">
        <v>0.12640000000000001</v>
      </c>
      <c r="H185" s="128">
        <f t="shared" ref="H185:H239" si="27">+((F185/10)/$G$13)</f>
        <v>0.33977777777777773</v>
      </c>
      <c r="I185" s="128">
        <f t="shared" ref="I185:I239" si="28">((+G185/10)/$G$14)</f>
        <v>4.5142857142857155E-3</v>
      </c>
      <c r="J185" s="126">
        <f t="shared" ref="J185:J239" si="29">+($G$13^2/2)*(Q185*PI()/180-((F185/10)/$G$13)*SIN(Q185*PI()/180))</f>
        <v>9.158596754327812</v>
      </c>
      <c r="K185" s="129">
        <f t="shared" ref="K185:K239" si="30">+$H$26/J185</f>
        <v>1.6378054850937602</v>
      </c>
      <c r="L185" s="127">
        <f t="shared" ref="L185:L239" si="31">+E185/J185</f>
        <v>1.6378082686238884</v>
      </c>
      <c r="M185" s="130">
        <f t="shared" ref="M185:M239" si="32">+L185/K185</f>
        <v>1.0000016995486665</v>
      </c>
      <c r="N185" s="4"/>
      <c r="O185" s="4"/>
      <c r="P185" s="8">
        <f t="shared" ref="P185:P239" si="33">+$G$13-(F185/10)</f>
        <v>2.9710000000000001</v>
      </c>
      <c r="Q185" s="29">
        <f t="shared" ref="Q185:Q239" si="34">+DEGREES(ACOS((F185/10)/$G$13))</f>
        <v>70.136664325690134</v>
      </c>
      <c r="R185" s="28"/>
      <c r="S185" s="17">
        <f t="shared" ref="S185:S239" si="35">+K185</f>
        <v>1.6378054850937602</v>
      </c>
    </row>
    <row r="186" spans="5:19" ht="15" x14ac:dyDescent="0.25">
      <c r="E186" s="160">
        <v>15.015321236424999</v>
      </c>
      <c r="F186" s="161">
        <v>15.38</v>
      </c>
      <c r="G186" s="162">
        <v>0.1263</v>
      </c>
      <c r="H186" s="128">
        <f t="shared" si="27"/>
        <v>0.34177777777777779</v>
      </c>
      <c r="I186" s="128">
        <f t="shared" si="28"/>
        <v>4.5107142857142854E-3</v>
      </c>
      <c r="J186" s="126">
        <f t="shared" si="29"/>
        <v>9.1205209355032082</v>
      </c>
      <c r="K186" s="129">
        <f t="shared" si="30"/>
        <v>1.6446428999038751</v>
      </c>
      <c r="L186" s="127">
        <f t="shared" si="31"/>
        <v>1.64632276408415</v>
      </c>
      <c r="M186" s="130">
        <f t="shared" si="32"/>
        <v>1.0010214157616666</v>
      </c>
      <c r="N186" s="4"/>
      <c r="O186" s="4"/>
      <c r="P186" s="8">
        <f t="shared" si="33"/>
        <v>2.9619999999999997</v>
      </c>
      <c r="Q186" s="29">
        <f t="shared" si="34"/>
        <v>70.01477703570437</v>
      </c>
      <c r="R186" s="28"/>
      <c r="S186" s="17">
        <f t="shared" si="35"/>
        <v>1.6446428999038751</v>
      </c>
    </row>
    <row r="187" spans="5:19" ht="15" x14ac:dyDescent="0.25">
      <c r="E187" s="160">
        <v>15.086701371334998</v>
      </c>
      <c r="F187" s="161">
        <v>15.48</v>
      </c>
      <c r="G187" s="162">
        <v>0.12529999999999999</v>
      </c>
      <c r="H187" s="128">
        <f t="shared" si="27"/>
        <v>0.34400000000000003</v>
      </c>
      <c r="I187" s="128">
        <f t="shared" si="28"/>
        <v>4.4749999999999998E-3</v>
      </c>
      <c r="J187" s="126">
        <f t="shared" si="29"/>
        <v>9.0782490280984725</v>
      </c>
      <c r="K187" s="129">
        <f t="shared" si="30"/>
        <v>1.6523010057966978</v>
      </c>
      <c r="L187" s="127">
        <f t="shared" si="31"/>
        <v>1.6618514566674158</v>
      </c>
      <c r="M187" s="130">
        <f t="shared" si="32"/>
        <v>1.0057800914223332</v>
      </c>
      <c r="N187" s="4"/>
      <c r="O187" s="4"/>
      <c r="P187" s="8">
        <f t="shared" si="33"/>
        <v>2.952</v>
      </c>
      <c r="Q187" s="29">
        <f t="shared" si="34"/>
        <v>69.879235995351891</v>
      </c>
      <c r="R187" s="28"/>
      <c r="S187" s="17">
        <f t="shared" si="35"/>
        <v>1.6523010057966978</v>
      </c>
    </row>
    <row r="188" spans="5:19" ht="15" x14ac:dyDescent="0.25">
      <c r="E188" s="160">
        <v>15.127490019854999</v>
      </c>
      <c r="F188" s="161">
        <v>15.58</v>
      </c>
      <c r="G188" s="162">
        <v>0.1246</v>
      </c>
      <c r="H188" s="128">
        <f t="shared" si="27"/>
        <v>0.34622222222222221</v>
      </c>
      <c r="I188" s="128">
        <f t="shared" si="28"/>
        <v>4.4500000000000008E-3</v>
      </c>
      <c r="J188" s="126">
        <f t="shared" si="29"/>
        <v>9.0360137566539098</v>
      </c>
      <c r="K188" s="129">
        <f t="shared" si="30"/>
        <v>1.6600240331589082</v>
      </c>
      <c r="L188" s="127">
        <f t="shared" si="31"/>
        <v>1.6741331329553886</v>
      </c>
      <c r="M188" s="130">
        <f t="shared" si="32"/>
        <v>1.0084993346569999</v>
      </c>
      <c r="N188" s="4"/>
      <c r="O188" s="4"/>
      <c r="P188" s="8">
        <f t="shared" si="33"/>
        <v>2.9420000000000002</v>
      </c>
      <c r="Q188" s="29">
        <f t="shared" si="34"/>
        <v>69.743577383077422</v>
      </c>
      <c r="R188" s="28"/>
      <c r="S188" s="17">
        <f t="shared" si="35"/>
        <v>1.6600240331589082</v>
      </c>
    </row>
    <row r="189" spans="5:19" ht="15" x14ac:dyDescent="0.25">
      <c r="E189" s="160">
        <v>14.597237589095</v>
      </c>
      <c r="F189" s="161">
        <v>15.68</v>
      </c>
      <c r="G189" s="162">
        <v>0.1246</v>
      </c>
      <c r="H189" s="128">
        <f t="shared" si="27"/>
        <v>0.34844444444444445</v>
      </c>
      <c r="I189" s="128">
        <f t="shared" si="28"/>
        <v>4.4500000000000008E-3</v>
      </c>
      <c r="J189" s="126">
        <f t="shared" si="29"/>
        <v>8.9938153899516262</v>
      </c>
      <c r="K189" s="129">
        <f t="shared" si="30"/>
        <v>1.6678127523896928</v>
      </c>
      <c r="L189" s="127">
        <f t="shared" si="31"/>
        <v>1.623030600050321</v>
      </c>
      <c r="M189" s="130">
        <f t="shared" si="32"/>
        <v>0.97314917260633327</v>
      </c>
      <c r="N189" s="4"/>
      <c r="O189" s="4"/>
      <c r="P189" s="8">
        <f t="shared" si="33"/>
        <v>2.9319999999999999</v>
      </c>
      <c r="Q189" s="29">
        <f t="shared" si="34"/>
        <v>69.607800129905826</v>
      </c>
      <c r="R189" s="28"/>
      <c r="S189" s="17">
        <f t="shared" si="35"/>
        <v>1.6678127523896928</v>
      </c>
    </row>
    <row r="190" spans="5:19" ht="15" x14ac:dyDescent="0.25">
      <c r="E190" s="160">
        <v>14.918448196190001</v>
      </c>
      <c r="F190" s="161">
        <v>15.779999999999998</v>
      </c>
      <c r="G190" s="162">
        <v>0.1246</v>
      </c>
      <c r="H190" s="128">
        <f t="shared" si="27"/>
        <v>0.35066666666666663</v>
      </c>
      <c r="I190" s="128">
        <f t="shared" si="28"/>
        <v>4.4500000000000008E-3</v>
      </c>
      <c r="J190" s="126">
        <f t="shared" si="29"/>
        <v>8.9516541974795381</v>
      </c>
      <c r="K190" s="129">
        <f t="shared" si="30"/>
        <v>1.6756679457326957</v>
      </c>
      <c r="L190" s="127">
        <f t="shared" si="31"/>
        <v>1.6665576961619559</v>
      </c>
      <c r="M190" s="130">
        <f t="shared" si="32"/>
        <v>0.99456321307933337</v>
      </c>
      <c r="N190" s="4"/>
      <c r="O190" s="4"/>
      <c r="P190" s="8">
        <f t="shared" si="33"/>
        <v>2.9220000000000002</v>
      </c>
      <c r="Q190" s="29">
        <f t="shared" si="34"/>
        <v>69.471903159510717</v>
      </c>
      <c r="R190" s="28"/>
      <c r="S190" s="17">
        <f t="shared" si="35"/>
        <v>1.6756679457326957</v>
      </c>
    </row>
    <row r="191" spans="5:19" ht="15" x14ac:dyDescent="0.25">
      <c r="E191" s="160">
        <v>14.913349615125</v>
      </c>
      <c r="F191" s="161">
        <v>15.88</v>
      </c>
      <c r="G191" s="162">
        <v>0.1246</v>
      </c>
      <c r="H191" s="128">
        <f t="shared" si="27"/>
        <v>0.35288888888888892</v>
      </c>
      <c r="I191" s="128">
        <f t="shared" si="28"/>
        <v>4.4500000000000008E-3</v>
      </c>
      <c r="J191" s="126">
        <f t="shared" si="29"/>
        <v>8.9095304494390302</v>
      </c>
      <c r="K191" s="129">
        <f t="shared" si="30"/>
        <v>1.6835904074994708</v>
      </c>
      <c r="L191" s="127">
        <f t="shared" si="31"/>
        <v>1.673864823714025</v>
      </c>
      <c r="M191" s="130">
        <f t="shared" si="32"/>
        <v>0.994223307675</v>
      </c>
      <c r="N191" s="4"/>
      <c r="O191" s="4"/>
      <c r="P191" s="8">
        <f t="shared" si="33"/>
        <v>2.9119999999999999</v>
      </c>
      <c r="Q191" s="29">
        <f t="shared" si="34"/>
        <v>69.335885388114647</v>
      </c>
      <c r="R191" s="28"/>
      <c r="S191" s="17">
        <f t="shared" si="35"/>
        <v>1.6835904074994708</v>
      </c>
    </row>
    <row r="192" spans="5:19" ht="15" x14ac:dyDescent="0.25">
      <c r="E192" s="160">
        <v>15.015321236424999</v>
      </c>
      <c r="F192" s="161">
        <v>15.98</v>
      </c>
      <c r="G192" s="162">
        <v>0.1237</v>
      </c>
      <c r="H192" s="128">
        <f t="shared" si="27"/>
        <v>0.35511111111111116</v>
      </c>
      <c r="I192" s="128">
        <f t="shared" si="28"/>
        <v>4.4178571428571435E-3</v>
      </c>
      <c r="J192" s="126">
        <f t="shared" si="29"/>
        <v>8.8674444167527007</v>
      </c>
      <c r="K192" s="129">
        <f t="shared" si="30"/>
        <v>1.6915809442979366</v>
      </c>
      <c r="L192" s="127">
        <f t="shared" si="31"/>
        <v>1.6933087517365775</v>
      </c>
      <c r="M192" s="130">
        <f t="shared" si="32"/>
        <v>1.0010214157616666</v>
      </c>
      <c r="N192" s="4"/>
      <c r="O192" s="4"/>
      <c r="P192" s="8">
        <f t="shared" si="33"/>
        <v>2.9020000000000001</v>
      </c>
      <c r="Q192" s="29">
        <f t="shared" si="34"/>
        <v>69.199745724387725</v>
      </c>
      <c r="R192" s="28"/>
      <c r="S192" s="17">
        <f t="shared" si="35"/>
        <v>1.6915809442979366</v>
      </c>
    </row>
    <row r="193" spans="5:19" ht="15" x14ac:dyDescent="0.25">
      <c r="E193" s="160">
        <v>14.72470211572</v>
      </c>
      <c r="F193" s="161">
        <v>16.079999999999998</v>
      </c>
      <c r="G193" s="162">
        <v>0.1237</v>
      </c>
      <c r="H193" s="128">
        <f t="shared" si="27"/>
        <v>0.35733333333333328</v>
      </c>
      <c r="I193" s="128">
        <f t="shared" si="28"/>
        <v>4.4178571428571435E-3</v>
      </c>
      <c r="J193" s="126">
        <f t="shared" si="29"/>
        <v>8.8253963710721646</v>
      </c>
      <c r="K193" s="129">
        <f t="shared" si="30"/>
        <v>1.6996403752659672</v>
      </c>
      <c r="L193" s="127">
        <f t="shared" si="31"/>
        <v>1.6684465486427948</v>
      </c>
      <c r="M193" s="130">
        <f t="shared" si="32"/>
        <v>0.98164680771466672</v>
      </c>
      <c r="N193" s="4"/>
      <c r="O193" s="4"/>
      <c r="P193" s="8">
        <f t="shared" si="33"/>
        <v>2.8920000000000003</v>
      </c>
      <c r="Q193" s="29">
        <f t="shared" si="34"/>
        <v>69.063483069344812</v>
      </c>
      <c r="R193" s="28"/>
      <c r="S193" s="17">
        <f t="shared" si="35"/>
        <v>1.6996403752659672</v>
      </c>
    </row>
    <row r="194" spans="5:19" ht="15" x14ac:dyDescent="0.25">
      <c r="E194" s="160">
        <v>14.638026237615</v>
      </c>
      <c r="F194" s="161">
        <v>16.18</v>
      </c>
      <c r="G194" s="162">
        <v>0.1237</v>
      </c>
      <c r="H194" s="128">
        <f t="shared" si="27"/>
        <v>0.35955555555555552</v>
      </c>
      <c r="I194" s="128">
        <f t="shared" si="28"/>
        <v>4.4178571428571435E-3</v>
      </c>
      <c r="J194" s="126">
        <f t="shared" si="29"/>
        <v>8.7833865847859514</v>
      </c>
      <c r="K194" s="129">
        <f t="shared" si="30"/>
        <v>1.7077695323102469</v>
      </c>
      <c r="L194" s="127">
        <f t="shared" si="31"/>
        <v>1.666558348117126</v>
      </c>
      <c r="M194" s="130">
        <f t="shared" si="32"/>
        <v>0.97586841584099993</v>
      </c>
      <c r="N194" s="4"/>
      <c r="O194" s="4"/>
      <c r="P194" s="8">
        <f t="shared" si="33"/>
        <v>2.8820000000000001</v>
      </c>
      <c r="Q194" s="29">
        <f t="shared" si="34"/>
        <v>68.927096316241091</v>
      </c>
      <c r="R194" s="28"/>
      <c r="S194" s="17">
        <f t="shared" si="35"/>
        <v>1.7077695323102469</v>
      </c>
    </row>
    <row r="195" spans="5:19" ht="15" x14ac:dyDescent="0.25">
      <c r="E195" s="160">
        <v>14.872560966604999</v>
      </c>
      <c r="F195" s="161">
        <v>16.28</v>
      </c>
      <c r="G195" s="162">
        <v>0.1237</v>
      </c>
      <c r="H195" s="128">
        <f t="shared" si="27"/>
        <v>0.36177777777777781</v>
      </c>
      <c r="I195" s="128">
        <f t="shared" si="28"/>
        <v>4.4178571428571435E-3</v>
      </c>
      <c r="J195" s="126">
        <f t="shared" si="29"/>
        <v>8.7414153310274934</v>
      </c>
      <c r="K195" s="129">
        <f t="shared" si="30"/>
        <v>1.7159692603505265</v>
      </c>
      <c r="L195" s="127">
        <f t="shared" si="31"/>
        <v>1.7013904960922193</v>
      </c>
      <c r="M195" s="130">
        <f t="shared" si="32"/>
        <v>0.99150406444033312</v>
      </c>
      <c r="N195" s="4"/>
      <c r="O195" s="4"/>
      <c r="P195" s="8">
        <f t="shared" si="33"/>
        <v>2.8719999999999999</v>
      </c>
      <c r="Q195" s="29">
        <f t="shared" si="34"/>
        <v>68.790584350466204</v>
      </c>
      <c r="R195" s="28"/>
      <c r="S195" s="17">
        <f t="shared" si="35"/>
        <v>1.7159692603505265</v>
      </c>
    </row>
    <row r="196" spans="5:19" ht="15" x14ac:dyDescent="0.25">
      <c r="E196" s="160">
        <v>14.852166642345001</v>
      </c>
      <c r="F196" s="161">
        <v>16.38</v>
      </c>
      <c r="G196" s="162">
        <v>0.1237</v>
      </c>
      <c r="H196" s="128">
        <f t="shared" si="27"/>
        <v>0.36399999999999999</v>
      </c>
      <c r="I196" s="128">
        <f t="shared" si="28"/>
        <v>4.4178571428571435E-3</v>
      </c>
      <c r="J196" s="126">
        <f t="shared" si="29"/>
        <v>8.6994828836831903</v>
      </c>
      <c r="K196" s="129">
        <f t="shared" si="30"/>
        <v>1.7242404175694286</v>
      </c>
      <c r="L196" s="127">
        <f t="shared" si="31"/>
        <v>1.7072470675471787</v>
      </c>
      <c r="M196" s="130">
        <f t="shared" si="32"/>
        <v>0.99014444282299996</v>
      </c>
      <c r="N196" s="4"/>
      <c r="O196" s="4"/>
      <c r="P196" s="8">
        <f t="shared" si="33"/>
        <v>2.8620000000000001</v>
      </c>
      <c r="Q196" s="29">
        <f t="shared" si="34"/>
        <v>68.653946049436726</v>
      </c>
      <c r="R196" s="28"/>
      <c r="S196" s="17">
        <f t="shared" si="35"/>
        <v>1.7242404175694286</v>
      </c>
    </row>
    <row r="197" spans="5:19" ht="15" x14ac:dyDescent="0.25">
      <c r="E197" s="160">
        <v>15.096898533465</v>
      </c>
      <c r="F197" s="161">
        <v>16.48</v>
      </c>
      <c r="G197" s="162">
        <v>0.1237</v>
      </c>
      <c r="H197" s="128">
        <f t="shared" si="27"/>
        <v>0.36622222222222223</v>
      </c>
      <c r="I197" s="128">
        <f t="shared" si="28"/>
        <v>4.4178571428571435E-3</v>
      </c>
      <c r="J197" s="126">
        <f t="shared" si="29"/>
        <v>8.6575895174005488</v>
      </c>
      <c r="K197" s="129">
        <f t="shared" si="30"/>
        <v>1.732583875667943</v>
      </c>
      <c r="L197" s="127">
        <f t="shared" si="31"/>
        <v>1.743776198111765</v>
      </c>
      <c r="M197" s="130">
        <f t="shared" si="32"/>
        <v>1.0064599022309999</v>
      </c>
      <c r="N197" s="4"/>
      <c r="O197" s="4"/>
      <c r="P197" s="8">
        <f t="shared" si="33"/>
        <v>2.8519999999999999</v>
      </c>
      <c r="Q197" s="29">
        <f t="shared" si="34"/>
        <v>68.51718028248699</v>
      </c>
      <c r="R197" s="28"/>
      <c r="S197" s="17">
        <f t="shared" si="35"/>
        <v>1.732583875667943</v>
      </c>
    </row>
    <row r="198" spans="5:19" ht="15" x14ac:dyDescent="0.25">
      <c r="E198" s="160">
        <v>15.193771573699999</v>
      </c>
      <c r="F198" s="161">
        <v>16.579999999999998</v>
      </c>
      <c r="G198" s="162">
        <v>0.1237</v>
      </c>
      <c r="H198" s="128">
        <f t="shared" si="27"/>
        <v>0.36844444444444441</v>
      </c>
      <c r="I198" s="128">
        <f t="shared" si="28"/>
        <v>4.4178571428571435E-3</v>
      </c>
      <c r="J198" s="126">
        <f t="shared" si="29"/>
        <v>8.6157355075964421</v>
      </c>
      <c r="K198" s="129">
        <f t="shared" si="30"/>
        <v>1.74100052012676</v>
      </c>
      <c r="L198" s="127">
        <f t="shared" si="31"/>
        <v>1.7634909474999252</v>
      </c>
      <c r="M198" s="130">
        <f t="shared" si="32"/>
        <v>1.0129181049133331</v>
      </c>
      <c r="N198" s="4"/>
      <c r="O198" s="4"/>
      <c r="P198" s="8">
        <f t="shared" si="33"/>
        <v>2.8420000000000001</v>
      </c>
      <c r="Q198" s="29">
        <f t="shared" si="34"/>
        <v>68.380285910758403</v>
      </c>
      <c r="R198" s="28"/>
      <c r="S198" s="17">
        <f t="shared" si="35"/>
        <v>1.74100052012676</v>
      </c>
    </row>
    <row r="199" spans="5:19" ht="15" x14ac:dyDescent="0.25">
      <c r="E199" s="160">
        <v>14.857265223409998</v>
      </c>
      <c r="F199" s="161">
        <v>16.68</v>
      </c>
      <c r="G199" s="162">
        <v>0.1237</v>
      </c>
      <c r="H199" s="128">
        <f t="shared" si="27"/>
        <v>0.37066666666666664</v>
      </c>
      <c r="I199" s="128">
        <f t="shared" si="28"/>
        <v>4.4178571428571435E-3</v>
      </c>
      <c r="J199" s="126">
        <f t="shared" si="29"/>
        <v>8.5739211304654201</v>
      </c>
      <c r="K199" s="129">
        <f t="shared" si="30"/>
        <v>1.7494912504736035</v>
      </c>
      <c r="L199" s="127">
        <f t="shared" si="31"/>
        <v>1.7328437009547693</v>
      </c>
      <c r="M199" s="130">
        <f t="shared" si="32"/>
        <v>0.99048434822733311</v>
      </c>
      <c r="N199" s="4"/>
      <c r="O199" s="4"/>
      <c r="P199" s="8">
        <f t="shared" si="33"/>
        <v>2.8319999999999999</v>
      </c>
      <c r="Q199" s="29">
        <f t="shared" si="34"/>
        <v>68.24326178708688</v>
      </c>
      <c r="R199" s="28"/>
      <c r="S199" s="17">
        <f t="shared" si="35"/>
        <v>1.7494912504736035</v>
      </c>
    </row>
    <row r="200" spans="5:19" ht="15" x14ac:dyDescent="0.25">
      <c r="E200" s="160">
        <v>14.898053871929999</v>
      </c>
      <c r="F200" s="161">
        <v>16.78</v>
      </c>
      <c r="G200" s="162">
        <v>0.1237</v>
      </c>
      <c r="H200" s="128">
        <f t="shared" si="27"/>
        <v>0.37288888888888894</v>
      </c>
      <c r="I200" s="128">
        <f t="shared" si="28"/>
        <v>4.4178571428571435E-3</v>
      </c>
      <c r="J200" s="126">
        <f t="shared" si="29"/>
        <v>8.5321466629881364</v>
      </c>
      <c r="K200" s="129">
        <f t="shared" si="30"/>
        <v>1.7580569805567179</v>
      </c>
      <c r="L200" s="127">
        <f t="shared" si="31"/>
        <v>1.7461085070837716</v>
      </c>
      <c r="M200" s="130">
        <f t="shared" si="32"/>
        <v>0.99320359146199999</v>
      </c>
      <c r="N200" s="4"/>
      <c r="O200" s="4"/>
      <c r="P200" s="8">
        <f t="shared" si="33"/>
        <v>2.8220000000000001</v>
      </c>
      <c r="Q200" s="29">
        <f t="shared" si="34"/>
        <v>68.106106755888732</v>
      </c>
      <c r="R200" s="28"/>
      <c r="S200" s="17">
        <f t="shared" si="35"/>
        <v>1.7580569805567179</v>
      </c>
    </row>
    <row r="201" spans="5:19" ht="15" x14ac:dyDescent="0.25">
      <c r="E201" s="160">
        <v>14.739997858915</v>
      </c>
      <c r="F201" s="161">
        <v>16.88</v>
      </c>
      <c r="G201" s="162">
        <v>0.1237</v>
      </c>
      <c r="H201" s="128">
        <f t="shared" si="27"/>
        <v>0.37511111111111112</v>
      </c>
      <c r="I201" s="128">
        <f t="shared" si="28"/>
        <v>4.4178571428571435E-3</v>
      </c>
      <c r="J201" s="126">
        <f t="shared" si="29"/>
        <v>8.4904123829398728</v>
      </c>
      <c r="K201" s="129">
        <f t="shared" si="30"/>
        <v>1.7666986388246704</v>
      </c>
      <c r="L201" s="127">
        <f t="shared" si="31"/>
        <v>1.7360756102415793</v>
      </c>
      <c r="M201" s="130">
        <f t="shared" si="32"/>
        <v>0.98266652392766685</v>
      </c>
      <c r="N201" s="4"/>
      <c r="O201" s="4"/>
      <c r="P201" s="8">
        <f t="shared" si="33"/>
        <v>2.8120000000000003</v>
      </c>
      <c r="Q201" s="29">
        <f t="shared" si="34"/>
        <v>67.968819653044733</v>
      </c>
      <c r="R201" s="28"/>
      <c r="S201" s="17">
        <f t="shared" si="35"/>
        <v>1.7666986388246704</v>
      </c>
    </row>
    <row r="202" spans="5:19" ht="15" x14ac:dyDescent="0.25">
      <c r="E202" s="160">
        <v>14.908251034059997</v>
      </c>
      <c r="F202" s="161">
        <v>16.97</v>
      </c>
      <c r="G202" s="162">
        <v>0.1237</v>
      </c>
      <c r="H202" s="128">
        <f t="shared" si="27"/>
        <v>0.37711111111111106</v>
      </c>
      <c r="I202" s="128">
        <f t="shared" si="28"/>
        <v>4.4178571428571435E-3</v>
      </c>
      <c r="J202" s="126">
        <f t="shared" si="29"/>
        <v>8.4528861213766255</v>
      </c>
      <c r="K202" s="129">
        <f t="shared" si="30"/>
        <v>1.7745418292181039</v>
      </c>
      <c r="L202" s="127">
        <f t="shared" si="31"/>
        <v>1.763687670694901</v>
      </c>
      <c r="M202" s="130">
        <f t="shared" si="32"/>
        <v>0.99388340227066641</v>
      </c>
      <c r="N202" s="4"/>
      <c r="O202" s="4"/>
      <c r="P202" s="8">
        <f t="shared" si="33"/>
        <v>2.8029999999999999</v>
      </c>
      <c r="Q202" s="29">
        <f t="shared" si="34"/>
        <v>67.845147370112159</v>
      </c>
      <c r="R202" s="28"/>
      <c r="S202" s="17">
        <f t="shared" si="35"/>
        <v>1.7745418292181039</v>
      </c>
    </row>
    <row r="203" spans="5:19" ht="15" x14ac:dyDescent="0.25">
      <c r="E203" s="160">
        <v>14.734899277849999</v>
      </c>
      <c r="F203" s="161">
        <v>17.07</v>
      </c>
      <c r="G203" s="162">
        <v>0.1237</v>
      </c>
      <c r="H203" s="128">
        <f t="shared" si="27"/>
        <v>0.37933333333333336</v>
      </c>
      <c r="I203" s="128">
        <f t="shared" si="28"/>
        <v>4.4178571428571435E-3</v>
      </c>
      <c r="J203" s="126">
        <f t="shared" si="29"/>
        <v>8.4112289655980952</v>
      </c>
      <c r="K203" s="129">
        <f t="shared" si="30"/>
        <v>1.7833303624654568</v>
      </c>
      <c r="L203" s="127">
        <f t="shared" si="31"/>
        <v>1.7518128846706824</v>
      </c>
      <c r="M203" s="130">
        <f t="shared" si="32"/>
        <v>0.98232661852333325</v>
      </c>
      <c r="N203" s="4"/>
      <c r="O203" s="4"/>
      <c r="P203" s="8">
        <f t="shared" si="33"/>
        <v>2.7930000000000001</v>
      </c>
      <c r="Q203" s="29">
        <f t="shared" si="34"/>
        <v>67.707606092904541</v>
      </c>
      <c r="R203" s="28"/>
      <c r="S203" s="17">
        <f t="shared" si="35"/>
        <v>1.7833303624654568</v>
      </c>
    </row>
    <row r="204" spans="5:19" ht="15" x14ac:dyDescent="0.25">
      <c r="E204" s="160">
        <v>14.689012048265001</v>
      </c>
      <c r="F204" s="161">
        <v>17.170000000000002</v>
      </c>
      <c r="G204" s="162">
        <v>0.1237</v>
      </c>
      <c r="H204" s="128">
        <f t="shared" si="27"/>
        <v>0.38155555555555559</v>
      </c>
      <c r="I204" s="128">
        <f t="shared" si="28"/>
        <v>4.4178571428571435E-3</v>
      </c>
      <c r="J204" s="126">
        <f t="shared" si="29"/>
        <v>8.3696128073703147</v>
      </c>
      <c r="K204" s="129">
        <f t="shared" si="30"/>
        <v>1.7921976016370722</v>
      </c>
      <c r="L204" s="127">
        <f t="shared" si="31"/>
        <v>1.7550408108879061</v>
      </c>
      <c r="M204" s="130">
        <f t="shared" si="32"/>
        <v>0.97926746988433333</v>
      </c>
      <c r="N204" s="4"/>
      <c r="O204" s="4"/>
      <c r="P204" s="8">
        <f t="shared" si="33"/>
        <v>2.7829999999999999</v>
      </c>
      <c r="Q204" s="29">
        <f t="shared" si="34"/>
        <v>67.569929318741416</v>
      </c>
      <c r="R204" s="28"/>
      <c r="S204" s="17">
        <f t="shared" si="35"/>
        <v>1.7921976016370722</v>
      </c>
    </row>
    <row r="205" spans="5:19" ht="15" x14ac:dyDescent="0.25">
      <c r="E205" s="160">
        <v>14.734899277849999</v>
      </c>
      <c r="F205" s="161">
        <v>17.27</v>
      </c>
      <c r="G205" s="162">
        <v>0.1237</v>
      </c>
      <c r="H205" s="128">
        <f t="shared" si="27"/>
        <v>0.38377777777777777</v>
      </c>
      <c r="I205" s="128">
        <f t="shared" si="28"/>
        <v>4.4178571428571435E-3</v>
      </c>
      <c r="J205" s="126">
        <f t="shared" si="29"/>
        <v>8.3280379276506658</v>
      </c>
      <c r="K205" s="129">
        <f t="shared" si="30"/>
        <v>1.801144534920663</v>
      </c>
      <c r="L205" s="127">
        <f t="shared" si="31"/>
        <v>1.7693122204603966</v>
      </c>
      <c r="M205" s="130">
        <f t="shared" si="32"/>
        <v>0.98232661852333325</v>
      </c>
      <c r="N205" s="4"/>
      <c r="O205" s="4"/>
      <c r="P205" s="8">
        <f t="shared" si="33"/>
        <v>2.7730000000000001</v>
      </c>
      <c r="Q205" s="29">
        <f t="shared" si="34"/>
        <v>67.43211584907317</v>
      </c>
      <c r="R205" s="28"/>
      <c r="S205" s="17">
        <f t="shared" si="35"/>
        <v>1.801144534920663</v>
      </c>
    </row>
    <row r="206" spans="5:19" ht="15" x14ac:dyDescent="0.25">
      <c r="E206" s="160">
        <v>14.643124818679999</v>
      </c>
      <c r="F206" s="161">
        <v>17.36</v>
      </c>
      <c r="G206" s="162">
        <v>0.1237</v>
      </c>
      <c r="H206" s="128">
        <f t="shared" si="27"/>
        <v>0.38577777777777778</v>
      </c>
      <c r="I206" s="128">
        <f t="shared" si="28"/>
        <v>4.4178571428571435E-3</v>
      </c>
      <c r="J206" s="126">
        <f t="shared" si="29"/>
        <v>8.2906560619135998</v>
      </c>
      <c r="K206" s="129">
        <f t="shared" si="30"/>
        <v>1.8092657430222463</v>
      </c>
      <c r="L206" s="127">
        <f t="shared" si="31"/>
        <v>1.7662202736824375</v>
      </c>
      <c r="M206" s="130">
        <f t="shared" si="32"/>
        <v>0.97620832124533319</v>
      </c>
      <c r="N206" s="4"/>
      <c r="O206" s="4"/>
      <c r="P206" s="8">
        <f t="shared" si="33"/>
        <v>2.7640000000000002</v>
      </c>
      <c r="Q206" s="29">
        <f t="shared" si="34"/>
        <v>67.307965853758219</v>
      </c>
      <c r="R206" s="28"/>
      <c r="S206" s="17">
        <f t="shared" si="35"/>
        <v>1.8092657430222463</v>
      </c>
    </row>
    <row r="207" spans="5:19" ht="15" x14ac:dyDescent="0.25">
      <c r="E207" s="160">
        <v>14.745096439979999</v>
      </c>
      <c r="F207" s="161">
        <v>17.46</v>
      </c>
      <c r="G207" s="162">
        <v>0.1237</v>
      </c>
      <c r="H207" s="128">
        <f t="shared" si="27"/>
        <v>0.38800000000000001</v>
      </c>
      <c r="I207" s="128">
        <f t="shared" si="28"/>
        <v>4.4178571428571435E-3</v>
      </c>
      <c r="J207" s="126">
        <f t="shared" si="29"/>
        <v>8.2491603884045084</v>
      </c>
      <c r="K207" s="129">
        <f t="shared" si="30"/>
        <v>1.8183668753834461</v>
      </c>
      <c r="L207" s="127">
        <f t="shared" si="31"/>
        <v>1.7874663293862669</v>
      </c>
      <c r="M207" s="130">
        <f t="shared" si="32"/>
        <v>0.98300642933199989</v>
      </c>
      <c r="N207" s="4"/>
      <c r="O207" s="4"/>
      <c r="P207" s="8">
        <f t="shared" si="33"/>
        <v>2.754</v>
      </c>
      <c r="Q207" s="29">
        <f t="shared" si="34"/>
        <v>67.169889327824123</v>
      </c>
      <c r="R207" s="28"/>
      <c r="S207" s="17">
        <f t="shared" si="35"/>
        <v>1.8183668753834461</v>
      </c>
    </row>
    <row r="208" spans="5:19" ht="15" x14ac:dyDescent="0.25">
      <c r="E208" s="160">
        <v>14.622730494420001</v>
      </c>
      <c r="F208" s="161">
        <v>17.559999999999999</v>
      </c>
      <c r="G208" s="162">
        <v>0.12290000000000001</v>
      </c>
      <c r="H208" s="128">
        <f t="shared" si="27"/>
        <v>0.39022222222222219</v>
      </c>
      <c r="I208" s="128">
        <f t="shared" si="28"/>
        <v>4.3892857142857145E-3</v>
      </c>
      <c r="J208" s="126">
        <f t="shared" si="29"/>
        <v>8.207706812949775</v>
      </c>
      <c r="K208" s="129">
        <f t="shared" si="30"/>
        <v>1.8275506596231763</v>
      </c>
      <c r="L208" s="127">
        <f t="shared" si="31"/>
        <v>1.7815853840379472</v>
      </c>
      <c r="M208" s="130">
        <f t="shared" si="32"/>
        <v>0.97484869962800003</v>
      </c>
      <c r="N208" s="4"/>
      <c r="O208" s="4"/>
      <c r="P208" s="8">
        <f t="shared" si="33"/>
        <v>2.7440000000000002</v>
      </c>
      <c r="Q208" s="29">
        <f t="shared" si="34"/>
        <v>67.031672578503702</v>
      </c>
      <c r="R208" s="28"/>
      <c r="S208" s="17">
        <f t="shared" si="35"/>
        <v>1.8275506596231763</v>
      </c>
    </row>
    <row r="209" spans="5:19" ht="15" x14ac:dyDescent="0.25">
      <c r="E209" s="160">
        <v>14.617631913354998</v>
      </c>
      <c r="F209" s="161">
        <v>17.66</v>
      </c>
      <c r="G209" s="162">
        <v>0.12279999999999999</v>
      </c>
      <c r="H209" s="128">
        <f t="shared" si="27"/>
        <v>0.39244444444444443</v>
      </c>
      <c r="I209" s="128">
        <f t="shared" si="28"/>
        <v>4.3857142857142853E-3</v>
      </c>
      <c r="J209" s="126">
        <f t="shared" si="29"/>
        <v>8.1662956198255667</v>
      </c>
      <c r="K209" s="129">
        <f t="shared" si="30"/>
        <v>1.8368181484373451</v>
      </c>
      <c r="L209" s="127">
        <f t="shared" si="31"/>
        <v>1.7899954390418251</v>
      </c>
      <c r="M209" s="130">
        <f t="shared" si="32"/>
        <v>0.97450879422366665</v>
      </c>
      <c r="N209" s="4"/>
      <c r="O209" s="4"/>
      <c r="P209" s="8">
        <f t="shared" si="33"/>
        <v>2.734</v>
      </c>
      <c r="Q209" s="29">
        <f t="shared" si="34"/>
        <v>66.893314370914467</v>
      </c>
      <c r="R209" s="28"/>
      <c r="S209" s="17">
        <f t="shared" si="35"/>
        <v>1.8368181484373451</v>
      </c>
    </row>
    <row r="210" spans="5:19" ht="15" x14ac:dyDescent="0.25">
      <c r="E210" s="160">
        <v>14.887856709799999</v>
      </c>
      <c r="F210" s="161">
        <v>17.760000000000002</v>
      </c>
      <c r="G210" s="162">
        <v>0.12279999999999999</v>
      </c>
      <c r="H210" s="128">
        <f t="shared" si="27"/>
        <v>0.39466666666666672</v>
      </c>
      <c r="I210" s="128">
        <f t="shared" si="28"/>
        <v>4.3857142857142853E-3</v>
      </c>
      <c r="J210" s="126">
        <f t="shared" si="29"/>
        <v>8.1249270941817908</v>
      </c>
      <c r="K210" s="129">
        <f t="shared" si="30"/>
        <v>1.8461704118848532</v>
      </c>
      <c r="L210" s="127">
        <f t="shared" si="31"/>
        <v>1.8323680369342761</v>
      </c>
      <c r="M210" s="130">
        <f t="shared" si="32"/>
        <v>0.99252378065333335</v>
      </c>
      <c r="N210" s="4"/>
      <c r="O210" s="4"/>
      <c r="P210" s="8">
        <f t="shared" si="33"/>
        <v>2.7239999999999998</v>
      </c>
      <c r="Q210" s="29">
        <f t="shared" si="34"/>
        <v>66.754813460536994</v>
      </c>
      <c r="R210" s="28"/>
      <c r="S210" s="17">
        <f t="shared" si="35"/>
        <v>1.8461704118848532</v>
      </c>
    </row>
    <row r="211" spans="5:19" ht="15" x14ac:dyDescent="0.25">
      <c r="E211" s="160">
        <v>15.061208466009997</v>
      </c>
      <c r="F211" s="161">
        <v>17.86</v>
      </c>
      <c r="G211" s="162">
        <v>0.12279999999999999</v>
      </c>
      <c r="H211" s="128">
        <f t="shared" si="27"/>
        <v>0.3968888888888889</v>
      </c>
      <c r="I211" s="128">
        <f t="shared" si="28"/>
        <v>4.3857142857142853E-3</v>
      </c>
      <c r="J211" s="126">
        <f t="shared" si="29"/>
        <v>8.0836015220515911</v>
      </c>
      <c r="K211" s="129">
        <f t="shared" si="30"/>
        <v>1.8556085377391351</v>
      </c>
      <c r="L211" s="127">
        <f t="shared" si="31"/>
        <v>1.8631804678798063</v>
      </c>
      <c r="M211" s="130">
        <f t="shared" si="32"/>
        <v>1.0040805644006665</v>
      </c>
      <c r="N211" s="4"/>
      <c r="O211" s="4"/>
      <c r="P211" s="8">
        <f t="shared" si="33"/>
        <v>2.714</v>
      </c>
      <c r="Q211" s="29">
        <f t="shared" si="34"/>
        <v>66.616168593079934</v>
      </c>
      <c r="R211" s="28"/>
      <c r="S211" s="17">
        <f t="shared" si="35"/>
        <v>1.8556085377391351</v>
      </c>
    </row>
    <row r="212" spans="5:19" ht="15" x14ac:dyDescent="0.25">
      <c r="E212" s="160">
        <v>14.775687926370001</v>
      </c>
      <c r="F212" s="161">
        <v>17.96</v>
      </c>
      <c r="G212" s="162">
        <v>0.12279999999999999</v>
      </c>
      <c r="H212" s="128">
        <f t="shared" si="27"/>
        <v>0.39911111111111114</v>
      </c>
      <c r="I212" s="128">
        <f t="shared" si="28"/>
        <v>4.3857142857142853E-3</v>
      </c>
      <c r="J212" s="126">
        <f t="shared" si="29"/>
        <v>8.0423191903609297</v>
      </c>
      <c r="K212" s="129">
        <f t="shared" si="30"/>
        <v>1.8651336318481557</v>
      </c>
      <c r="L212" s="127">
        <f t="shared" si="31"/>
        <v>1.8372421656776949</v>
      </c>
      <c r="M212" s="130">
        <f t="shared" si="32"/>
        <v>0.98504586175800002</v>
      </c>
      <c r="N212" s="4"/>
      <c r="O212" s="4"/>
      <c r="P212" s="8">
        <f t="shared" si="33"/>
        <v>2.7039999999999997</v>
      </c>
      <c r="Q212" s="29">
        <f t="shared" si="34"/>
        <v>66.477378504342582</v>
      </c>
      <c r="R212" s="28"/>
      <c r="S212" s="17">
        <f t="shared" si="35"/>
        <v>1.8651336318481557</v>
      </c>
    </row>
    <row r="213" spans="5:19" ht="15" x14ac:dyDescent="0.25">
      <c r="E213" s="160">
        <v>14.796082250629999</v>
      </c>
      <c r="F213" s="161">
        <v>18.059999999999999</v>
      </c>
      <c r="G213" s="162">
        <v>0.12110000000000001</v>
      </c>
      <c r="H213" s="128">
        <f t="shared" si="27"/>
        <v>0.40133333333333332</v>
      </c>
      <c r="I213" s="128">
        <f t="shared" si="28"/>
        <v>4.3250000000000007E-3</v>
      </c>
      <c r="J213" s="126">
        <f t="shared" si="29"/>
        <v>8.0010803869383516</v>
      </c>
      <c r="K213" s="129">
        <f t="shared" si="30"/>
        <v>1.8747468185030716</v>
      </c>
      <c r="L213" s="127">
        <f t="shared" si="31"/>
        <v>1.8492605417118906</v>
      </c>
      <c r="M213" s="130">
        <f t="shared" si="32"/>
        <v>0.98640548337533329</v>
      </c>
      <c r="N213" s="4"/>
      <c r="O213" s="4"/>
      <c r="P213" s="8">
        <f t="shared" si="33"/>
        <v>2.694</v>
      </c>
      <c r="Q213" s="29">
        <f t="shared" si="34"/>
        <v>66.338441920075596</v>
      </c>
      <c r="R213" s="28"/>
      <c r="S213" s="17">
        <f t="shared" si="35"/>
        <v>1.8747468185030716</v>
      </c>
    </row>
    <row r="214" spans="5:19" ht="15" x14ac:dyDescent="0.25">
      <c r="E214" s="160">
        <v>14.581941845899999</v>
      </c>
      <c r="F214" s="161">
        <v>18.16</v>
      </c>
      <c r="G214" s="162">
        <v>0.12110000000000001</v>
      </c>
      <c r="H214" s="128">
        <f t="shared" si="27"/>
        <v>0.40355555555555556</v>
      </c>
      <c r="I214" s="128">
        <f t="shared" si="28"/>
        <v>4.3250000000000007E-3</v>
      </c>
      <c r="J214" s="126">
        <f t="shared" si="29"/>
        <v>7.9598854005247812</v>
      </c>
      <c r="K214" s="129">
        <f t="shared" si="30"/>
        <v>1.8844492408158384</v>
      </c>
      <c r="L214" s="127">
        <f t="shared" si="31"/>
        <v>1.8319286160751307</v>
      </c>
      <c r="M214" s="130">
        <f t="shared" si="32"/>
        <v>0.97212945639333337</v>
      </c>
      <c r="N214" s="4"/>
      <c r="O214" s="4"/>
      <c r="P214" s="8">
        <f t="shared" si="33"/>
        <v>2.6840000000000002</v>
      </c>
      <c r="Q214" s="29">
        <f t="shared" si="34"/>
        <v>66.199357555839129</v>
      </c>
      <c r="R214" s="28"/>
      <c r="S214" s="17">
        <f t="shared" si="35"/>
        <v>1.8844492408158384</v>
      </c>
    </row>
    <row r="215" spans="5:19" ht="15" x14ac:dyDescent="0.25">
      <c r="E215" s="160">
        <v>14.495265967795</v>
      </c>
      <c r="F215" s="161">
        <v>18.260000000000002</v>
      </c>
      <c r="G215" s="162">
        <v>0.12110000000000001</v>
      </c>
      <c r="H215" s="128">
        <f t="shared" si="27"/>
        <v>0.40577777777777779</v>
      </c>
      <c r="I215" s="128">
        <f t="shared" si="28"/>
        <v>4.3250000000000007E-3</v>
      </c>
      <c r="J215" s="126">
        <f t="shared" si="29"/>
        <v>7.9187345207835005</v>
      </c>
      <c r="K215" s="129">
        <f t="shared" si="30"/>
        <v>1.8942420611059785</v>
      </c>
      <c r="L215" s="127">
        <f t="shared" si="31"/>
        <v>1.8305028322076897</v>
      </c>
      <c r="M215" s="130">
        <f t="shared" si="32"/>
        <v>0.96635106451966668</v>
      </c>
      <c r="N215" s="4"/>
      <c r="O215" s="4"/>
      <c r="P215" s="8">
        <f t="shared" si="33"/>
        <v>2.6739999999999999</v>
      </c>
      <c r="Q215" s="29">
        <f t="shared" si="34"/>
        <v>66.060124116858816</v>
      </c>
      <c r="R215" s="28"/>
      <c r="S215" s="17">
        <f t="shared" si="35"/>
        <v>1.8942420611059785</v>
      </c>
    </row>
    <row r="216" spans="5:19" ht="15" x14ac:dyDescent="0.25">
      <c r="E216" s="160">
        <v>14.81647657489</v>
      </c>
      <c r="F216" s="161">
        <v>18.36</v>
      </c>
      <c r="G216" s="162">
        <v>0.12110000000000001</v>
      </c>
      <c r="H216" s="128">
        <f t="shared" si="27"/>
        <v>0.40799999999999997</v>
      </c>
      <c r="I216" s="128">
        <f t="shared" si="28"/>
        <v>4.3250000000000007E-3</v>
      </c>
      <c r="J216" s="126">
        <f t="shared" si="29"/>
        <v>7.8776280383102026</v>
      </c>
      <c r="K216" s="129">
        <f t="shared" si="30"/>
        <v>1.9041264612967925</v>
      </c>
      <c r="L216" s="127">
        <f t="shared" si="31"/>
        <v>1.8808296739621413</v>
      </c>
      <c r="M216" s="130">
        <f t="shared" si="32"/>
        <v>0.98776510499266679</v>
      </c>
      <c r="N216" s="4"/>
      <c r="O216" s="4"/>
      <c r="P216" s="8">
        <f t="shared" si="33"/>
        <v>2.6640000000000001</v>
      </c>
      <c r="Q216" s="29">
        <f t="shared" si="34"/>
        <v>65.920740297879377</v>
      </c>
      <c r="R216" s="28"/>
      <c r="S216" s="17">
        <f t="shared" si="35"/>
        <v>1.9041264612967925</v>
      </c>
    </row>
    <row r="217" spans="5:19" ht="15" x14ac:dyDescent="0.25">
      <c r="E217" s="160">
        <v>14.796082250629999</v>
      </c>
      <c r="F217" s="161">
        <v>18.46</v>
      </c>
      <c r="G217" s="162">
        <v>0.12110000000000001</v>
      </c>
      <c r="H217" s="128">
        <f t="shared" si="27"/>
        <v>0.41022222222222227</v>
      </c>
      <c r="I217" s="128">
        <f t="shared" si="28"/>
        <v>4.3250000000000007E-3</v>
      </c>
      <c r="J217" s="126">
        <f t="shared" si="29"/>
        <v>7.8365662446431834</v>
      </c>
      <c r="K217" s="129">
        <f t="shared" si="30"/>
        <v>1.9141036433212699</v>
      </c>
      <c r="L217" s="127">
        <f t="shared" si="31"/>
        <v>1.8880823295208038</v>
      </c>
      <c r="M217" s="130">
        <f t="shared" si="32"/>
        <v>0.98640548337533329</v>
      </c>
      <c r="N217" s="4"/>
      <c r="O217" s="4"/>
      <c r="P217" s="8">
        <f t="shared" si="33"/>
        <v>2.6539999999999999</v>
      </c>
      <c r="Q217" s="29">
        <f t="shared" si="34"/>
        <v>65.781204783015724</v>
      </c>
      <c r="R217" s="28"/>
      <c r="S217" s="17">
        <f t="shared" si="35"/>
        <v>1.9141036433212699</v>
      </c>
    </row>
    <row r="218" spans="5:19" ht="15" x14ac:dyDescent="0.25">
      <c r="E218" s="160">
        <v>14.811377993824999</v>
      </c>
      <c r="F218" s="161">
        <v>18.559999999999999</v>
      </c>
      <c r="G218" s="162">
        <v>0.12110000000000001</v>
      </c>
      <c r="H218" s="128">
        <f t="shared" si="27"/>
        <v>0.41244444444444439</v>
      </c>
      <c r="I218" s="128">
        <f t="shared" si="28"/>
        <v>4.3250000000000007E-3</v>
      </c>
      <c r="J218" s="126">
        <f t="shared" si="29"/>
        <v>7.7955494322736669</v>
      </c>
      <c r="K218" s="129">
        <f t="shared" si="30"/>
        <v>1.9241748295379697</v>
      </c>
      <c r="L218" s="127">
        <f t="shared" si="31"/>
        <v>1.899978715099377</v>
      </c>
      <c r="M218" s="130">
        <f t="shared" si="32"/>
        <v>0.9874251995883333</v>
      </c>
      <c r="N218" s="4"/>
      <c r="O218" s="4"/>
      <c r="P218" s="8">
        <f t="shared" si="33"/>
        <v>2.6440000000000001</v>
      </c>
      <c r="Q218" s="29">
        <f t="shared" si="34"/>
        <v>65.641516245601778</v>
      </c>
      <c r="R218" s="28"/>
      <c r="S218" s="17">
        <f t="shared" si="35"/>
        <v>1.9241748295379697</v>
      </c>
    </row>
    <row r="219" spans="5:19" ht="15" x14ac:dyDescent="0.25">
      <c r="E219" s="160">
        <v>14.831772318084997</v>
      </c>
      <c r="F219" s="161">
        <v>18.66</v>
      </c>
      <c r="G219" s="162">
        <v>0.12110000000000001</v>
      </c>
      <c r="H219" s="128">
        <f t="shared" si="27"/>
        <v>0.41466666666666668</v>
      </c>
      <c r="I219" s="128">
        <f t="shared" si="28"/>
        <v>4.3250000000000007E-3</v>
      </c>
      <c r="J219" s="126">
        <f t="shared" si="29"/>
        <v>7.7545778946562081</v>
      </c>
      <c r="K219" s="129">
        <f t="shared" si="30"/>
        <v>1.9343412631571755</v>
      </c>
      <c r="L219" s="127">
        <f t="shared" si="31"/>
        <v>1.9126472800416108</v>
      </c>
      <c r="M219" s="130">
        <f t="shared" si="32"/>
        <v>0.98878482120566646</v>
      </c>
      <c r="N219" s="4"/>
      <c r="O219" s="4"/>
      <c r="P219" s="8">
        <f t="shared" si="33"/>
        <v>2.6339999999999999</v>
      </c>
      <c r="Q219" s="29">
        <f t="shared" si="34"/>
        <v>65.501673348036462</v>
      </c>
      <c r="R219" s="28"/>
      <c r="S219" s="17">
        <f t="shared" si="35"/>
        <v>1.9343412631571755</v>
      </c>
    </row>
    <row r="220" spans="5:19" ht="15" x14ac:dyDescent="0.25">
      <c r="E220" s="160">
        <v>14.734899277849999</v>
      </c>
      <c r="F220" s="161">
        <v>18.760000000000002</v>
      </c>
      <c r="G220" s="162">
        <v>0.12110000000000001</v>
      </c>
      <c r="H220" s="128">
        <f t="shared" si="27"/>
        <v>0.41688888888888892</v>
      </c>
      <c r="I220" s="128">
        <f t="shared" si="28"/>
        <v>4.3250000000000007E-3</v>
      </c>
      <c r="J220" s="126">
        <f t="shared" si="29"/>
        <v>7.7136519262193071</v>
      </c>
      <c r="K220" s="129">
        <f t="shared" si="30"/>
        <v>1.9446042086775819</v>
      </c>
      <c r="L220" s="127">
        <f t="shared" si="31"/>
        <v>1.9102364766764912</v>
      </c>
      <c r="M220" s="130">
        <f t="shared" si="32"/>
        <v>0.98232661852333325</v>
      </c>
      <c r="N220" s="4"/>
      <c r="O220" s="4"/>
      <c r="P220" s="8">
        <f t="shared" si="33"/>
        <v>2.6239999999999997</v>
      </c>
      <c r="Q220" s="29">
        <f t="shared" si="34"/>
        <v>65.36167474162761</v>
      </c>
      <c r="R220" s="28"/>
      <c r="S220" s="17">
        <f t="shared" si="35"/>
        <v>1.9446042086775819</v>
      </c>
    </row>
    <row r="221" spans="5:19" ht="15" x14ac:dyDescent="0.25">
      <c r="E221" s="160">
        <v>13.95991495597</v>
      </c>
      <c r="F221" s="161">
        <v>18.86</v>
      </c>
      <c r="G221" s="162">
        <v>0.12110000000000001</v>
      </c>
      <c r="H221" s="128">
        <f t="shared" si="27"/>
        <v>0.4191111111111111</v>
      </c>
      <c r="I221" s="128">
        <f t="shared" si="28"/>
        <v>4.3250000000000007E-3</v>
      </c>
      <c r="J221" s="126">
        <f t="shared" si="29"/>
        <v>7.6727718223760384</v>
      </c>
      <c r="K221" s="129">
        <f t="shared" si="30"/>
        <v>1.9549649523338657</v>
      </c>
      <c r="L221" s="127">
        <f t="shared" si="31"/>
        <v>1.819409631765514</v>
      </c>
      <c r="M221" s="130">
        <f t="shared" si="32"/>
        <v>0.93066099706466665</v>
      </c>
      <c r="N221" s="4"/>
      <c r="O221" s="4"/>
      <c r="P221" s="8">
        <f t="shared" si="33"/>
        <v>2.6139999999999999</v>
      </c>
      <c r="Q221" s="29">
        <f t="shared" si="34"/>
        <v>65.221519066432691</v>
      </c>
      <c r="R221" s="28"/>
      <c r="S221" s="17">
        <f t="shared" si="35"/>
        <v>1.9549649523338657</v>
      </c>
    </row>
    <row r="222" spans="5:19" ht="15" x14ac:dyDescent="0.25">
      <c r="E222" s="160">
        <v>14.000703604490001</v>
      </c>
      <c r="F222" s="161">
        <v>18.96</v>
      </c>
      <c r="G222" s="162">
        <v>0.12110000000000001</v>
      </c>
      <c r="H222" s="128">
        <f t="shared" si="27"/>
        <v>0.42133333333333334</v>
      </c>
      <c r="I222" s="128">
        <f t="shared" si="28"/>
        <v>4.3250000000000007E-3</v>
      </c>
      <c r="J222" s="126">
        <f t="shared" si="29"/>
        <v>7.631937879534914</v>
      </c>
      <c r="K222" s="129">
        <f t="shared" si="30"/>
        <v>1.9654248025554018</v>
      </c>
      <c r="L222" s="127">
        <f t="shared" si="31"/>
        <v>1.8344886744994309</v>
      </c>
      <c r="M222" s="130">
        <f t="shared" si="32"/>
        <v>0.93338024029933342</v>
      </c>
      <c r="N222" s="4"/>
      <c r="O222" s="4"/>
      <c r="P222" s="8">
        <f t="shared" si="33"/>
        <v>2.6040000000000001</v>
      </c>
      <c r="Q222" s="29">
        <f t="shared" si="34"/>
        <v>65.081204951097277</v>
      </c>
      <c r="R222" s="28"/>
      <c r="S222" s="17">
        <f t="shared" si="35"/>
        <v>1.9654248025554018</v>
      </c>
    </row>
    <row r="223" spans="5:19" ht="15" x14ac:dyDescent="0.25">
      <c r="E223" s="160">
        <v>14.270928400934999</v>
      </c>
      <c r="F223" s="161">
        <v>19.059999999999999</v>
      </c>
      <c r="G223" s="162">
        <v>0.1203</v>
      </c>
      <c r="H223" s="128">
        <f t="shared" si="27"/>
        <v>0.42355555555555552</v>
      </c>
      <c r="I223" s="128">
        <f t="shared" si="28"/>
        <v>4.2964285714285717E-3</v>
      </c>
      <c r="J223" s="126">
        <f t="shared" si="29"/>
        <v>7.5911503951108248</v>
      </c>
      <c r="K223" s="129">
        <f t="shared" si="30"/>
        <v>1.9759850904364822</v>
      </c>
      <c r="L223" s="127">
        <f t="shared" si="31"/>
        <v>1.8799427831289404</v>
      </c>
      <c r="M223" s="130">
        <f t="shared" si="32"/>
        <v>0.9513952267289999</v>
      </c>
      <c r="N223" s="4"/>
      <c r="O223" s="4"/>
      <c r="P223" s="8">
        <f t="shared" si="33"/>
        <v>2.5940000000000003</v>
      </c>
      <c r="Q223" s="29">
        <f t="shared" si="34"/>
        <v>64.940731012690563</v>
      </c>
      <c r="R223" s="28"/>
      <c r="S223" s="17">
        <f t="shared" si="35"/>
        <v>1.9759850904364822</v>
      </c>
    </row>
    <row r="224" spans="5:19" ht="15" x14ac:dyDescent="0.25">
      <c r="E224" s="160">
        <v>14.500364548859999</v>
      </c>
      <c r="F224" s="161">
        <v>19.16</v>
      </c>
      <c r="G224" s="162">
        <v>0.1203</v>
      </c>
      <c r="H224" s="128">
        <f t="shared" si="27"/>
        <v>0.42577777777777776</v>
      </c>
      <c r="I224" s="128">
        <f t="shared" si="28"/>
        <v>4.2964285714285717E-3</v>
      </c>
      <c r="J224" s="126">
        <f t="shared" si="29"/>
        <v>7.5504096675361279</v>
      </c>
      <c r="K224" s="129">
        <f t="shared" si="30"/>
        <v>1.9866471702183603</v>
      </c>
      <c r="L224" s="127">
        <f t="shared" si="31"/>
        <v>1.9204738798751566</v>
      </c>
      <c r="M224" s="130">
        <f t="shared" si="32"/>
        <v>0.96669096992399994</v>
      </c>
      <c r="N224" s="4"/>
      <c r="O224" s="4"/>
      <c r="P224" s="8">
        <f t="shared" si="33"/>
        <v>2.5840000000000001</v>
      </c>
      <c r="Q224" s="29">
        <f t="shared" si="34"/>
        <v>64.800095856538221</v>
      </c>
      <c r="R224" s="28"/>
      <c r="S224" s="17">
        <f t="shared" si="35"/>
        <v>1.9866471702183603</v>
      </c>
    </row>
    <row r="225" spans="5:19" ht="15" x14ac:dyDescent="0.25">
      <c r="E225" s="160">
        <v>14.587040426965</v>
      </c>
      <c r="F225" s="161">
        <v>19.25</v>
      </c>
      <c r="G225" s="162">
        <v>0.11990000000000001</v>
      </c>
      <c r="H225" s="128">
        <f t="shared" si="27"/>
        <v>0.42777777777777781</v>
      </c>
      <c r="I225" s="128">
        <f t="shared" si="28"/>
        <v>4.2821428571428576E-3</v>
      </c>
      <c r="J225" s="126">
        <f t="shared" si="29"/>
        <v>7.5137832373082487</v>
      </c>
      <c r="K225" s="129">
        <f t="shared" si="30"/>
        <v>1.996331212420446</v>
      </c>
      <c r="L225" s="127">
        <f t="shared" si="31"/>
        <v>1.9413709400792734</v>
      </c>
      <c r="M225" s="130">
        <f t="shared" si="32"/>
        <v>0.97246936179766674</v>
      </c>
      <c r="N225" s="4"/>
      <c r="O225" s="4"/>
      <c r="P225" s="8">
        <f t="shared" si="33"/>
        <v>2.5750000000000002</v>
      </c>
      <c r="Q225" s="29">
        <f t="shared" si="34"/>
        <v>64.673385212532551</v>
      </c>
      <c r="R225" s="28"/>
      <c r="S225" s="17">
        <f t="shared" si="35"/>
        <v>1.996331212420446</v>
      </c>
    </row>
    <row r="226" spans="5:19" ht="15" x14ac:dyDescent="0.25">
      <c r="E226" s="160">
        <v>14.785885088499999</v>
      </c>
      <c r="F226" s="161">
        <v>19.350000000000001</v>
      </c>
      <c r="G226" s="162">
        <v>0.11990000000000001</v>
      </c>
      <c r="H226" s="128">
        <f t="shared" si="27"/>
        <v>0.43</v>
      </c>
      <c r="I226" s="128">
        <f t="shared" si="28"/>
        <v>4.2821428571428576E-3</v>
      </c>
      <c r="J226" s="126">
        <f t="shared" si="29"/>
        <v>7.4731321736219725</v>
      </c>
      <c r="K226" s="129">
        <f t="shared" si="30"/>
        <v>2.0071905128275032</v>
      </c>
      <c r="L226" s="127">
        <f t="shared" si="31"/>
        <v>1.9785392182263228</v>
      </c>
      <c r="M226" s="130">
        <f t="shared" si="32"/>
        <v>0.98572567256666654</v>
      </c>
      <c r="N226" s="4"/>
      <c r="O226" s="4"/>
      <c r="P226" s="8">
        <f t="shared" si="33"/>
        <v>2.5649999999999999</v>
      </c>
      <c r="Q226" s="29">
        <f t="shared" si="34"/>
        <v>64.532439857527621</v>
      </c>
      <c r="R226" s="28"/>
      <c r="S226" s="17">
        <f t="shared" si="35"/>
        <v>2.0071905128275032</v>
      </c>
    </row>
    <row r="227" spans="5:19" ht="15" x14ac:dyDescent="0.25">
      <c r="E227" s="160">
        <v>14.806279412759999</v>
      </c>
      <c r="F227" s="161">
        <v>19.45</v>
      </c>
      <c r="G227" s="162">
        <v>0.11990000000000001</v>
      </c>
      <c r="H227" s="128">
        <f t="shared" si="27"/>
        <v>0.43222222222222217</v>
      </c>
      <c r="I227" s="128">
        <f t="shared" si="28"/>
        <v>4.2821428571428576E-3</v>
      </c>
      <c r="J227" s="126">
        <f t="shared" si="29"/>
        <v>7.4325287380970249</v>
      </c>
      <c r="K227" s="129">
        <f t="shared" si="30"/>
        <v>2.018155667951107</v>
      </c>
      <c r="L227" s="127">
        <f t="shared" si="31"/>
        <v>1.9920917812086254</v>
      </c>
      <c r="M227" s="130">
        <f t="shared" si="32"/>
        <v>0.98708529418399993</v>
      </c>
      <c r="N227" s="4"/>
      <c r="O227" s="4"/>
      <c r="P227" s="8">
        <f t="shared" si="33"/>
        <v>2.5550000000000002</v>
      </c>
      <c r="Q227" s="29">
        <f t="shared" si="34"/>
        <v>64.391329172227884</v>
      </c>
      <c r="R227" s="28"/>
      <c r="S227" s="17">
        <f t="shared" si="35"/>
        <v>2.018155667951107</v>
      </c>
    </row>
    <row r="228" spans="5:19" ht="15" x14ac:dyDescent="0.25">
      <c r="E228" s="160">
        <v>14.887856709799999</v>
      </c>
      <c r="F228" s="161">
        <v>19.55</v>
      </c>
      <c r="G228" s="162">
        <v>0.1192</v>
      </c>
      <c r="H228" s="128">
        <f t="shared" si="27"/>
        <v>0.43444444444444447</v>
      </c>
      <c r="I228" s="128">
        <f t="shared" si="28"/>
        <v>4.2571428571428578E-3</v>
      </c>
      <c r="J228" s="126">
        <f t="shared" si="29"/>
        <v>7.3919732332424681</v>
      </c>
      <c r="K228" s="129">
        <f t="shared" si="30"/>
        <v>2.0292281271451915</v>
      </c>
      <c r="L228" s="127">
        <f t="shared" si="31"/>
        <v>2.0140571725622283</v>
      </c>
      <c r="M228" s="130">
        <f t="shared" si="32"/>
        <v>0.99252378065333324</v>
      </c>
      <c r="N228" s="4"/>
      <c r="O228" s="4"/>
      <c r="P228" s="8">
        <f t="shared" si="33"/>
        <v>2.5449999999999999</v>
      </c>
      <c r="Q228" s="29">
        <f t="shared" si="34"/>
        <v>64.250051714506782</v>
      </c>
      <c r="R228" s="28"/>
      <c r="S228" s="17">
        <f t="shared" si="35"/>
        <v>2.0292281271451915</v>
      </c>
    </row>
    <row r="229" spans="5:19" ht="15" x14ac:dyDescent="0.25">
      <c r="E229" s="160">
        <v>14.678814886134997</v>
      </c>
      <c r="F229" s="161">
        <v>19.649999999999999</v>
      </c>
      <c r="G229" s="162">
        <v>0.1192</v>
      </c>
      <c r="H229" s="128">
        <f t="shared" si="27"/>
        <v>0.43666666666666665</v>
      </c>
      <c r="I229" s="128">
        <f t="shared" si="28"/>
        <v>4.2571428571428578E-3</v>
      </c>
      <c r="J229" s="126">
        <f t="shared" si="29"/>
        <v>7.3514659626412158</v>
      </c>
      <c r="K229" s="129">
        <f t="shared" si="30"/>
        <v>2.0404093654554361</v>
      </c>
      <c r="L229" s="127">
        <f t="shared" si="31"/>
        <v>1.9967194244971014</v>
      </c>
      <c r="M229" s="130">
        <f t="shared" si="32"/>
        <v>0.97858765907566658</v>
      </c>
      <c r="N229" s="4"/>
      <c r="O229" s="4"/>
      <c r="P229" s="8">
        <f t="shared" si="33"/>
        <v>2.5350000000000001</v>
      </c>
      <c r="Q229" s="29">
        <f t="shared" si="34"/>
        <v>64.108606029632455</v>
      </c>
      <c r="R229" s="28"/>
      <c r="S229" s="17">
        <f t="shared" si="35"/>
        <v>2.0404093654554361</v>
      </c>
    </row>
    <row r="230" spans="5:19" ht="15" x14ac:dyDescent="0.25">
      <c r="E230" s="160">
        <v>14.587040426965</v>
      </c>
      <c r="F230" s="161">
        <v>19.75</v>
      </c>
      <c r="G230" s="162">
        <v>0.1192</v>
      </c>
      <c r="H230" s="128">
        <f t="shared" si="27"/>
        <v>0.43888888888888888</v>
      </c>
      <c r="I230" s="128">
        <f t="shared" si="28"/>
        <v>4.2571428571428578E-3</v>
      </c>
      <c r="J230" s="126">
        <f t="shared" si="29"/>
        <v>7.3110072309619634</v>
      </c>
      <c r="K230" s="129">
        <f t="shared" si="30"/>
        <v>2.0517008841784907</v>
      </c>
      <c r="L230" s="127">
        <f t="shared" si="31"/>
        <v>1.9952162494367653</v>
      </c>
      <c r="M230" s="130">
        <f t="shared" si="32"/>
        <v>0.97246936179766674</v>
      </c>
      <c r="N230" s="4"/>
      <c r="O230" s="4"/>
      <c r="P230" s="8">
        <f t="shared" si="33"/>
        <v>2.5249999999999999</v>
      </c>
      <c r="Q230" s="29">
        <f t="shared" si="34"/>
        <v>63.96699065008265</v>
      </c>
      <c r="R230" s="28"/>
      <c r="S230" s="17">
        <f t="shared" si="35"/>
        <v>2.0517008841784907</v>
      </c>
    </row>
    <row r="231" spans="5:19" ht="15" x14ac:dyDescent="0.25">
      <c r="E231" s="160">
        <v>14.026196509815</v>
      </c>
      <c r="F231" s="161">
        <v>19.850000000000001</v>
      </c>
      <c r="G231" s="162">
        <v>0.1192</v>
      </c>
      <c r="H231" s="128">
        <f t="shared" si="27"/>
        <v>0.44111111111111112</v>
      </c>
      <c r="I231" s="128">
        <f t="shared" si="28"/>
        <v>4.2571428571428578E-3</v>
      </c>
      <c r="J231" s="126">
        <f t="shared" si="29"/>
        <v>7.2705973439712759</v>
      </c>
      <c r="K231" s="129">
        <f t="shared" si="30"/>
        <v>2.0631042114356513</v>
      </c>
      <c r="L231" s="127">
        <f t="shared" si="31"/>
        <v>1.929167005988224</v>
      </c>
      <c r="M231" s="130">
        <f t="shared" si="32"/>
        <v>0.93507976732100007</v>
      </c>
      <c r="N231" s="4"/>
      <c r="O231" s="4"/>
      <c r="P231" s="8">
        <f t="shared" si="33"/>
        <v>2.5149999999999997</v>
      </c>
      <c r="Q231" s="29">
        <f t="shared" si="34"/>
        <v>63.825204095356469</v>
      </c>
      <c r="R231" s="28"/>
      <c r="S231" s="17">
        <f t="shared" si="35"/>
        <v>2.0631042114356513</v>
      </c>
    </row>
    <row r="232" spans="5:19" ht="15" x14ac:dyDescent="0.25">
      <c r="E232" s="160">
        <v>14.179153941765</v>
      </c>
      <c r="F232" s="161">
        <v>19.95</v>
      </c>
      <c r="G232" s="162">
        <v>0.1192</v>
      </c>
      <c r="H232" s="128">
        <f t="shared" si="27"/>
        <v>0.4433333333333333</v>
      </c>
      <c r="I232" s="128">
        <f t="shared" si="28"/>
        <v>4.2571428571428578E-3</v>
      </c>
      <c r="J232" s="126">
        <f t="shared" si="29"/>
        <v>7.2302366085458454</v>
      </c>
      <c r="K232" s="129">
        <f t="shared" si="30"/>
        <v>2.0746209027614131</v>
      </c>
      <c r="L232" s="127">
        <f t="shared" si="31"/>
        <v>1.9610912767371702</v>
      </c>
      <c r="M232" s="130">
        <f t="shared" si="32"/>
        <v>0.94527692945099995</v>
      </c>
      <c r="N232" s="4"/>
      <c r="O232" s="4"/>
      <c r="P232" s="8">
        <f t="shared" si="33"/>
        <v>2.5049999999999999</v>
      </c>
      <c r="Q232" s="29">
        <f t="shared" si="34"/>
        <v>63.68324487178289</v>
      </c>
      <c r="R232" s="28"/>
      <c r="S232" s="17">
        <f t="shared" si="35"/>
        <v>2.0746209027614131</v>
      </c>
    </row>
    <row r="233" spans="5:19" ht="15" x14ac:dyDescent="0.25">
      <c r="E233" s="160">
        <v>13.281803674324999</v>
      </c>
      <c r="F233" s="161">
        <v>20.049999999999997</v>
      </c>
      <c r="G233" s="162">
        <v>0.1192</v>
      </c>
      <c r="H233" s="128">
        <f t="shared" si="27"/>
        <v>0.44555555555555554</v>
      </c>
      <c r="I233" s="128">
        <f t="shared" si="28"/>
        <v>4.2571428571428578E-3</v>
      </c>
      <c r="J233" s="126">
        <f t="shared" si="29"/>
        <v>7.1899253326848891</v>
      </c>
      <c r="K233" s="129">
        <f t="shared" si="30"/>
        <v>2.0862525417073621</v>
      </c>
      <c r="L233" s="127">
        <f t="shared" si="31"/>
        <v>1.847279778267914</v>
      </c>
      <c r="M233" s="130">
        <f t="shared" si="32"/>
        <v>0.88545357828833327</v>
      </c>
      <c r="N233" s="4"/>
      <c r="O233" s="4"/>
      <c r="P233" s="8">
        <f t="shared" si="33"/>
        <v>2.4950000000000001</v>
      </c>
      <c r="Q233" s="29">
        <f t="shared" si="34"/>
        <v>63.541111472325774</v>
      </c>
      <c r="R233" s="28"/>
      <c r="S233" s="17">
        <f t="shared" si="35"/>
        <v>2.0862525417073621</v>
      </c>
    </row>
    <row r="234" spans="5:19" ht="15" x14ac:dyDescent="0.25">
      <c r="E234" s="160">
        <v>13.261409350065001</v>
      </c>
      <c r="F234" s="161">
        <v>20.149999999999999</v>
      </c>
      <c r="G234" s="162">
        <v>0.1192</v>
      </c>
      <c r="H234" s="128">
        <f t="shared" si="27"/>
        <v>0.44777777777777772</v>
      </c>
      <c r="I234" s="128">
        <f t="shared" si="28"/>
        <v>4.2571428571428578E-3</v>
      </c>
      <c r="J234" s="126">
        <f t="shared" si="29"/>
        <v>7.1496638255227216</v>
      </c>
      <c r="K234" s="129">
        <f t="shared" si="30"/>
        <v>2.0980007404618539</v>
      </c>
      <c r="L234" s="127">
        <f t="shared" si="31"/>
        <v>1.8548297757336083</v>
      </c>
      <c r="M234" s="130">
        <f t="shared" si="32"/>
        <v>0.8840939566710001</v>
      </c>
      <c r="N234" s="4"/>
      <c r="O234" s="4"/>
      <c r="P234" s="8">
        <f t="shared" si="33"/>
        <v>2.4850000000000003</v>
      </c>
      <c r="Q234" s="29">
        <f t="shared" si="34"/>
        <v>63.398802376385504</v>
      </c>
      <c r="R234" s="28"/>
      <c r="S234" s="17">
        <f t="shared" si="35"/>
        <v>2.0980007404618539</v>
      </c>
    </row>
    <row r="235" spans="5:19" ht="15" x14ac:dyDescent="0.25">
      <c r="E235" s="160">
        <v>13.378676714559997</v>
      </c>
      <c r="F235" s="161">
        <v>20.25</v>
      </c>
      <c r="G235" s="162">
        <v>0.1192</v>
      </c>
      <c r="H235" s="128">
        <f t="shared" si="27"/>
        <v>0.44999999999999996</v>
      </c>
      <c r="I235" s="128">
        <f t="shared" si="28"/>
        <v>4.2571428571428578E-3</v>
      </c>
      <c r="J235" s="126">
        <f t="shared" si="29"/>
        <v>7.1094523973414887</v>
      </c>
      <c r="K235" s="129">
        <f t="shared" si="30"/>
        <v>2.1098671404859686</v>
      </c>
      <c r="L235" s="127">
        <f t="shared" si="31"/>
        <v>1.8818153588823274</v>
      </c>
      <c r="M235" s="130">
        <f t="shared" si="32"/>
        <v>0.89191178097066637</v>
      </c>
      <c r="N235" s="4"/>
      <c r="O235" s="4"/>
      <c r="P235" s="8">
        <f t="shared" si="33"/>
        <v>2.4750000000000001</v>
      </c>
      <c r="Q235" s="29">
        <f t="shared" si="34"/>
        <v>63.256316049596997</v>
      </c>
      <c r="R235" s="28"/>
      <c r="S235" s="17">
        <f t="shared" si="35"/>
        <v>2.1098671404859686</v>
      </c>
    </row>
    <row r="236" spans="5:19" ht="15" x14ac:dyDescent="0.25">
      <c r="E236" s="160">
        <v>13.404169619884998</v>
      </c>
      <c r="F236" s="161">
        <v>20.350000000000001</v>
      </c>
      <c r="G236" s="162">
        <v>0.1192</v>
      </c>
      <c r="H236" s="128">
        <f t="shared" si="27"/>
        <v>0.45222222222222225</v>
      </c>
      <c r="I236" s="128">
        <f t="shared" si="28"/>
        <v>4.2571428571428578E-3</v>
      </c>
      <c r="J236" s="126">
        <f t="shared" si="29"/>
        <v>7.069291359584053</v>
      </c>
      <c r="K236" s="129">
        <f t="shared" si="30"/>
        <v>2.1218534131662357</v>
      </c>
      <c r="L236" s="127">
        <f t="shared" si="31"/>
        <v>1.8961122039074763</v>
      </c>
      <c r="M236" s="130">
        <f t="shared" si="32"/>
        <v>0.89361130799233313</v>
      </c>
      <c r="N236" s="4"/>
      <c r="O236" s="4"/>
      <c r="P236" s="8">
        <f t="shared" si="33"/>
        <v>2.4649999999999999</v>
      </c>
      <c r="Q236" s="29">
        <f t="shared" si="34"/>
        <v>63.113650943624137</v>
      </c>
      <c r="R236" s="28"/>
      <c r="S236" s="17">
        <f t="shared" si="35"/>
        <v>2.1218534131662357</v>
      </c>
    </row>
    <row r="237" spans="5:19" ht="15" x14ac:dyDescent="0.25">
      <c r="E237" s="160">
        <v>13.30729657965</v>
      </c>
      <c r="F237" s="161">
        <v>20.46</v>
      </c>
      <c r="G237" s="162">
        <v>0.1192</v>
      </c>
      <c r="H237" s="128">
        <f t="shared" si="27"/>
        <v>0.45466666666666672</v>
      </c>
      <c r="I237" s="128">
        <f t="shared" si="28"/>
        <v>4.2571428571428578E-3</v>
      </c>
      <c r="J237" s="126">
        <f t="shared" si="29"/>
        <v>7.0251727921337013</v>
      </c>
      <c r="K237" s="129">
        <f t="shared" si="30"/>
        <v>2.1351787982775248</v>
      </c>
      <c r="L237" s="127">
        <f t="shared" si="31"/>
        <v>1.8942305012839802</v>
      </c>
      <c r="M237" s="130">
        <f t="shared" si="32"/>
        <v>0.88715310531000002</v>
      </c>
      <c r="N237" s="4"/>
      <c r="O237" s="4"/>
      <c r="P237" s="8">
        <f t="shared" si="33"/>
        <v>2.4539999999999997</v>
      </c>
      <c r="Q237" s="29">
        <f t="shared" si="34"/>
        <v>62.956510971804441</v>
      </c>
      <c r="R237" s="28"/>
      <c r="S237" s="17">
        <f t="shared" si="35"/>
        <v>2.1351787982775248</v>
      </c>
    </row>
    <row r="238" spans="5:19" ht="15" x14ac:dyDescent="0.25">
      <c r="E238" s="160">
        <v>13.118649080245</v>
      </c>
      <c r="F238" s="161">
        <v>20.560000000000002</v>
      </c>
      <c r="G238" s="162">
        <v>0.1192</v>
      </c>
      <c r="H238" s="128">
        <f t="shared" si="27"/>
        <v>0.4568888888888889</v>
      </c>
      <c r="I238" s="128">
        <f t="shared" si="28"/>
        <v>4.2571428571428578E-3</v>
      </c>
      <c r="J238" s="126">
        <f t="shared" si="29"/>
        <v>6.9851185932506246</v>
      </c>
      <c r="K238" s="129">
        <f t="shared" si="30"/>
        <v>2.14742238084458</v>
      </c>
      <c r="L238" s="127">
        <f t="shared" si="31"/>
        <v>1.8780853760909517</v>
      </c>
      <c r="M238" s="130">
        <f t="shared" si="32"/>
        <v>0.87457660534966664</v>
      </c>
      <c r="N238" s="4"/>
      <c r="O238" s="4"/>
      <c r="P238" s="8">
        <f t="shared" si="33"/>
        <v>2.444</v>
      </c>
      <c r="Q238" s="29">
        <f t="shared" si="34"/>
        <v>62.81346532636865</v>
      </c>
      <c r="R238" s="28"/>
      <c r="S238" s="17">
        <f t="shared" si="35"/>
        <v>2.14742238084458</v>
      </c>
    </row>
    <row r="239" spans="5:19" ht="15" x14ac:dyDescent="0.25">
      <c r="E239" s="160">
        <v>13.04217036427</v>
      </c>
      <c r="F239" s="161">
        <v>20.659999999999997</v>
      </c>
      <c r="G239" s="162">
        <v>0.1192</v>
      </c>
      <c r="H239" s="128">
        <f t="shared" si="27"/>
        <v>0.45911111111111108</v>
      </c>
      <c r="I239" s="128">
        <f t="shared" si="28"/>
        <v>4.2571428571428578E-3</v>
      </c>
      <c r="J239" s="126">
        <f t="shared" si="29"/>
        <v>6.9451157577828457</v>
      </c>
      <c r="K239" s="129">
        <f t="shared" si="30"/>
        <v>2.1597912148822975</v>
      </c>
      <c r="L239" s="127">
        <f t="shared" si="31"/>
        <v>1.8778909983832399</v>
      </c>
      <c r="M239" s="130">
        <f t="shared" si="32"/>
        <v>0.86947802428466658</v>
      </c>
      <c r="N239" s="4"/>
      <c r="O239" s="4"/>
      <c r="P239" s="8">
        <f t="shared" si="33"/>
        <v>2.4340000000000002</v>
      </c>
      <c r="Q239" s="29">
        <f t="shared" si="34"/>
        <v>62.670236010838224</v>
      </c>
      <c r="R239" s="28"/>
      <c r="S239" s="17">
        <f t="shared" si="35"/>
        <v>2.1597912148822975</v>
      </c>
    </row>
    <row r="240" spans="5:19" ht="15" x14ac:dyDescent="0.2">
      <c r="E240" s="160"/>
      <c r="F240" s="161"/>
      <c r="G240" s="162"/>
      <c r="H240" s="163"/>
      <c r="I240" s="163"/>
      <c r="J240" s="161"/>
      <c r="K240" s="164"/>
      <c r="L240" s="165"/>
      <c r="M240" s="165"/>
    </row>
    <row r="241" spans="5:13" ht="15" x14ac:dyDescent="0.2">
      <c r="E241" s="160"/>
      <c r="F241" s="161"/>
      <c r="G241" s="162"/>
      <c r="H241" s="163"/>
      <c r="I241" s="163"/>
      <c r="J241" s="161"/>
      <c r="K241" s="164"/>
      <c r="L241" s="165"/>
      <c r="M241" s="165"/>
    </row>
    <row r="242" spans="5:13" ht="15" x14ac:dyDescent="0.2">
      <c r="E242" s="160"/>
      <c r="F242" s="161"/>
      <c r="G242" s="162"/>
      <c r="H242" s="163"/>
      <c r="I242" s="163"/>
      <c r="J242" s="161"/>
      <c r="K242" s="164"/>
      <c r="L242" s="165"/>
      <c r="M242" s="165"/>
    </row>
    <row r="243" spans="5:13" ht="15" x14ac:dyDescent="0.2">
      <c r="E243" s="160"/>
      <c r="F243" s="161"/>
      <c r="G243" s="162"/>
      <c r="H243" s="163"/>
      <c r="I243" s="163"/>
      <c r="J243" s="161"/>
      <c r="K243" s="164"/>
      <c r="L243" s="165"/>
      <c r="M243" s="165"/>
    </row>
    <row r="244" spans="5:13" ht="15" x14ac:dyDescent="0.2">
      <c r="E244" s="160"/>
      <c r="F244" s="161"/>
      <c r="G244" s="162"/>
      <c r="H244" s="163"/>
      <c r="I244" s="163"/>
      <c r="J244" s="161"/>
      <c r="K244" s="164"/>
      <c r="L244" s="165"/>
      <c r="M244" s="165"/>
    </row>
    <row r="245" spans="5:13" ht="15" x14ac:dyDescent="0.2">
      <c r="E245" s="160"/>
      <c r="F245" s="161"/>
      <c r="G245" s="162"/>
      <c r="H245" s="163"/>
      <c r="I245" s="163"/>
      <c r="J245" s="161"/>
      <c r="K245" s="164"/>
      <c r="L245" s="165"/>
      <c r="M245" s="165"/>
    </row>
    <row r="246" spans="5:13" ht="15" x14ac:dyDescent="0.2">
      <c r="E246" s="160"/>
      <c r="F246" s="161"/>
      <c r="G246" s="162"/>
      <c r="H246" s="163"/>
      <c r="I246" s="163"/>
      <c r="J246" s="161"/>
      <c r="K246" s="164"/>
      <c r="L246" s="165"/>
      <c r="M246" s="165"/>
    </row>
    <row r="247" spans="5:13" ht="15" x14ac:dyDescent="0.2">
      <c r="E247" s="160"/>
      <c r="F247" s="161"/>
      <c r="G247" s="162"/>
      <c r="H247" s="163"/>
      <c r="I247" s="163"/>
      <c r="J247" s="161"/>
      <c r="K247" s="164"/>
      <c r="L247" s="165"/>
      <c r="M247" s="165"/>
    </row>
    <row r="248" spans="5:13" ht="15" x14ac:dyDescent="0.2">
      <c r="E248" s="160"/>
      <c r="F248" s="161"/>
      <c r="G248" s="162"/>
      <c r="H248" s="163"/>
      <c r="I248" s="163"/>
      <c r="J248" s="161"/>
      <c r="K248" s="164"/>
      <c r="L248" s="165"/>
      <c r="M248" s="165"/>
    </row>
    <row r="249" spans="5:13" ht="15" x14ac:dyDescent="0.2">
      <c r="E249" s="160"/>
      <c r="F249" s="161"/>
      <c r="G249" s="162"/>
      <c r="H249" s="163"/>
      <c r="I249" s="163"/>
      <c r="J249" s="161"/>
      <c r="K249" s="164"/>
      <c r="L249" s="165"/>
      <c r="M249" s="165"/>
    </row>
    <row r="250" spans="5:13" ht="15" x14ac:dyDescent="0.2">
      <c r="E250" s="160"/>
      <c r="F250" s="161"/>
      <c r="G250" s="162"/>
      <c r="H250" s="163"/>
      <c r="I250" s="163"/>
      <c r="J250" s="161"/>
      <c r="K250" s="164"/>
      <c r="L250" s="165"/>
      <c r="M250" s="165"/>
    </row>
    <row r="251" spans="5:13" ht="15" x14ac:dyDescent="0.2">
      <c r="E251" s="160"/>
      <c r="F251" s="161"/>
      <c r="G251" s="162"/>
      <c r="H251" s="163"/>
      <c r="I251" s="163"/>
      <c r="J251" s="161"/>
      <c r="K251" s="164"/>
      <c r="L251" s="165"/>
      <c r="M251" s="165"/>
    </row>
    <row r="252" spans="5:13" ht="15.75" thickBot="1" x14ac:dyDescent="0.25">
      <c r="E252" s="160"/>
      <c r="F252" s="161"/>
      <c r="G252" s="162"/>
      <c r="H252" s="163"/>
      <c r="I252" s="163"/>
      <c r="J252" s="161"/>
      <c r="K252" s="164"/>
      <c r="L252" s="165"/>
      <c r="M252" s="165"/>
    </row>
    <row r="253" spans="5:13" ht="15" x14ac:dyDescent="0.2">
      <c r="E253" s="58"/>
      <c r="F253" s="48"/>
      <c r="G253" s="59"/>
      <c r="H253" s="50"/>
      <c r="I253" s="50"/>
      <c r="J253" s="48"/>
      <c r="K253" s="49"/>
      <c r="L253" s="51"/>
      <c r="M253" s="51"/>
    </row>
    <row r="254" spans="5:13" ht="15" x14ac:dyDescent="0.2">
      <c r="E254" s="76"/>
      <c r="F254" s="76"/>
      <c r="G254" s="76"/>
      <c r="H254" s="76"/>
      <c r="I254" s="76"/>
      <c r="J254" s="76"/>
      <c r="K254" s="76"/>
      <c r="L254" s="76"/>
      <c r="M254" s="76"/>
    </row>
    <row r="255" spans="5:13" ht="15" x14ac:dyDescent="0.2">
      <c r="E255" s="76"/>
      <c r="F255" s="76"/>
      <c r="G255" s="76"/>
      <c r="H255" s="76"/>
      <c r="I255" s="76"/>
      <c r="J255" s="76"/>
      <c r="K255" s="76"/>
      <c r="L255" s="76"/>
      <c r="M255" s="76"/>
    </row>
    <row r="256" spans="5:13" ht="15" x14ac:dyDescent="0.2">
      <c r="E256" s="76"/>
      <c r="F256" s="76"/>
      <c r="G256" s="76"/>
      <c r="H256" s="76"/>
      <c r="I256" s="76"/>
      <c r="J256" s="76"/>
      <c r="K256" s="76"/>
      <c r="L256" s="76"/>
      <c r="M256" s="76"/>
    </row>
    <row r="257" spans="5:13" ht="15" x14ac:dyDescent="0.2">
      <c r="E257" s="76"/>
      <c r="F257" s="76"/>
      <c r="G257" s="76"/>
      <c r="H257" s="76"/>
      <c r="I257" s="76"/>
      <c r="J257" s="77" t="s">
        <v>75</v>
      </c>
      <c r="K257" s="78"/>
      <c r="L257" s="78"/>
      <c r="M257" s="76"/>
    </row>
    <row r="258" spans="5:13" ht="15" x14ac:dyDescent="0.2">
      <c r="E258" s="77" t="s">
        <v>74</v>
      </c>
      <c r="F258" s="181"/>
      <c r="G258" s="181"/>
      <c r="H258" s="76"/>
      <c r="I258" s="76"/>
      <c r="J258" s="76"/>
      <c r="K258" s="76" t="s">
        <v>76</v>
      </c>
      <c r="L258" s="76"/>
      <c r="M258" s="76"/>
    </row>
    <row r="259" spans="5:13" ht="15" x14ac:dyDescent="0.2">
      <c r="E259" s="76"/>
      <c r="F259" s="76"/>
      <c r="G259" s="76"/>
      <c r="H259" s="76"/>
      <c r="I259" s="76"/>
      <c r="J259" s="76"/>
      <c r="K259" s="76" t="s">
        <v>77</v>
      </c>
      <c r="L259" s="76"/>
      <c r="M259" s="76"/>
    </row>
    <row r="260" spans="5:13" ht="15" x14ac:dyDescent="0.2">
      <c r="E260" s="76"/>
      <c r="F260" s="79"/>
      <c r="G260" s="79"/>
      <c r="H260" s="80"/>
      <c r="I260" s="81"/>
      <c r="J260" s="76"/>
      <c r="K260" s="76"/>
      <c r="L260" s="76"/>
      <c r="M260" s="76"/>
    </row>
    <row r="261" spans="5:13" x14ac:dyDescent="0.2">
      <c r="E261" s="25"/>
      <c r="F261" s="25"/>
      <c r="G261" s="3"/>
      <c r="H261" s="26"/>
      <c r="I261" s="26"/>
      <c r="J261" s="25"/>
      <c r="K261" s="3"/>
      <c r="L261" s="4"/>
      <c r="M261" s="4"/>
    </row>
    <row r="262" spans="5:13" x14ac:dyDescent="0.2">
      <c r="E262" s="25"/>
      <c r="F262" s="25"/>
      <c r="G262" s="3"/>
      <c r="H262" s="26"/>
      <c r="I262" s="26"/>
      <c r="J262" s="25"/>
      <c r="K262" s="3"/>
      <c r="L262" s="4"/>
      <c r="M262" s="4"/>
    </row>
    <row r="263" spans="5:13" x14ac:dyDescent="0.2">
      <c r="E263" s="25"/>
      <c r="F263" s="25"/>
      <c r="G263" s="3"/>
      <c r="H263" s="26"/>
      <c r="I263" s="26"/>
      <c r="J263" s="25"/>
      <c r="K263" s="3"/>
      <c r="L263" s="4"/>
      <c r="M263" s="4"/>
    </row>
    <row r="264" spans="5:13" x14ac:dyDescent="0.2">
      <c r="E264" s="25"/>
      <c r="F264" s="25"/>
      <c r="G264" s="3"/>
      <c r="H264" s="26"/>
      <c r="I264" s="26"/>
      <c r="J264" s="25"/>
      <c r="K264" s="3"/>
      <c r="L264" s="4"/>
      <c r="M264" s="4"/>
    </row>
    <row r="265" spans="5:13" x14ac:dyDescent="0.2">
      <c r="E265" s="25"/>
      <c r="F265" s="25"/>
      <c r="G265" s="3"/>
      <c r="H265" s="26"/>
      <c r="I265" s="26"/>
      <c r="J265" s="25"/>
      <c r="K265" s="3"/>
      <c r="L265" s="4"/>
      <c r="M265" s="4"/>
    </row>
    <row r="266" spans="5:13" x14ac:dyDescent="0.2">
      <c r="E266" s="25"/>
      <c r="F266" s="25"/>
      <c r="G266" s="3"/>
      <c r="H266" s="26"/>
      <c r="I266" s="26"/>
      <c r="J266" s="25"/>
      <c r="K266" s="3"/>
      <c r="L266" s="4"/>
      <c r="M266" s="4"/>
    </row>
    <row r="267" spans="5:13" x14ac:dyDescent="0.2">
      <c r="E267" s="25"/>
      <c r="F267" s="25"/>
      <c r="G267" s="3"/>
      <c r="H267" s="26"/>
      <c r="I267" s="26"/>
      <c r="J267" s="25"/>
      <c r="K267" s="3"/>
      <c r="L267" s="4"/>
      <c r="M267" s="4"/>
    </row>
    <row r="268" spans="5:13" x14ac:dyDescent="0.2">
      <c r="E268" s="25"/>
      <c r="F268" s="25"/>
      <c r="G268" s="3"/>
      <c r="H268" s="26"/>
      <c r="I268" s="26"/>
      <c r="J268" s="25"/>
      <c r="K268" s="3"/>
      <c r="L268" s="4"/>
      <c r="M268" s="4"/>
    </row>
    <row r="269" spans="5:13" x14ac:dyDescent="0.2">
      <c r="E269" s="25"/>
      <c r="F269" s="25"/>
      <c r="G269" s="3">
        <f>MAX(G31:G76)</f>
        <v>0.14410000000000001</v>
      </c>
      <c r="H269" s="26"/>
      <c r="I269" s="26"/>
      <c r="J269" s="25"/>
      <c r="K269" s="3"/>
      <c r="L269" s="4"/>
      <c r="M269" s="4"/>
    </row>
    <row r="270" spans="5:13" x14ac:dyDescent="0.2">
      <c r="E270" s="25"/>
      <c r="F270" s="25"/>
      <c r="G270" s="3">
        <f>MAX(G32:G76)</f>
        <v>0.14410000000000001</v>
      </c>
      <c r="H270" s="26"/>
      <c r="I270" s="26"/>
      <c r="J270" s="25"/>
      <c r="K270" s="3"/>
      <c r="L270" s="4"/>
      <c r="M270" s="4"/>
    </row>
    <row r="271" spans="5:13" x14ac:dyDescent="0.2">
      <c r="E271" s="9">
        <f>MAX(E31:E76)</f>
        <v>8.4636445678999994</v>
      </c>
      <c r="F271" s="10"/>
      <c r="G271" s="17">
        <f>MAX(G31:G76)</f>
        <v>0.14410000000000001</v>
      </c>
      <c r="H271" s="18"/>
      <c r="I271" s="18"/>
      <c r="J271" s="19">
        <f>MIN(J31:J76)</f>
        <v>13.905081358399691</v>
      </c>
      <c r="K271" s="17">
        <f>+S95</f>
        <v>1.1484766161819728</v>
      </c>
      <c r="L271" s="10">
        <f>VLOOKUP(E271,E31:L239,8,0)</f>
        <v>0.60867278297421368</v>
      </c>
      <c r="M271" s="16"/>
    </row>
    <row r="272" spans="5:13" x14ac:dyDescent="0.2">
      <c r="E272" s="16"/>
      <c r="F272" s="17"/>
      <c r="G272" s="17"/>
      <c r="H272" s="18"/>
      <c r="I272" s="18"/>
      <c r="J272" s="19"/>
      <c r="K272" s="17">
        <f>+S96</f>
        <v>1.1524069177190879</v>
      </c>
      <c r="L272" s="10">
        <f>MIN(L61:L72)</f>
        <v>0.51794989269022174</v>
      </c>
      <c r="M272" s="16"/>
    </row>
    <row r="273" spans="5:13" x14ac:dyDescent="0.2">
      <c r="E273" s="8"/>
      <c r="F273" s="8"/>
      <c r="L273" s="8" t="s">
        <v>63</v>
      </c>
    </row>
    <row r="274" spans="5:13" x14ac:dyDescent="0.2">
      <c r="E274" s="25"/>
      <c r="F274" s="25"/>
      <c r="G274" s="3"/>
      <c r="H274" s="26"/>
      <c r="I274" s="26"/>
      <c r="J274" s="25"/>
      <c r="K274" s="3"/>
      <c r="L274" s="4"/>
      <c r="M274" s="4"/>
    </row>
    <row r="275" spans="5:13" x14ac:dyDescent="0.2">
      <c r="E275" s="25"/>
      <c r="F275" s="25"/>
      <c r="G275" s="3"/>
      <c r="H275" s="26"/>
      <c r="I275" s="26"/>
      <c r="J275" s="25"/>
      <c r="K275" s="3"/>
      <c r="L275" s="4"/>
      <c r="M275" s="4"/>
    </row>
    <row r="276" spans="5:13" x14ac:dyDescent="0.2">
      <c r="E276" s="25"/>
      <c r="F276" s="25"/>
      <c r="G276" s="3"/>
      <c r="H276" s="26"/>
      <c r="I276" s="26"/>
      <c r="J276" s="25"/>
      <c r="K276" s="3"/>
      <c r="L276" s="4"/>
      <c r="M276" s="4"/>
    </row>
    <row r="277" spans="5:13" x14ac:dyDescent="0.2">
      <c r="E277" s="25"/>
      <c r="F277" s="25"/>
      <c r="G277" s="3"/>
      <c r="H277" s="26"/>
      <c r="I277" s="26"/>
      <c r="J277" s="25"/>
      <c r="K277" s="3"/>
      <c r="L277" s="4"/>
      <c r="M277" s="4"/>
    </row>
    <row r="278" spans="5:13" x14ac:dyDescent="0.2">
      <c r="E278" s="25"/>
      <c r="F278" s="25"/>
      <c r="G278" s="3"/>
      <c r="H278" s="26"/>
      <c r="I278" s="26"/>
      <c r="J278" s="25"/>
      <c r="K278" s="3"/>
      <c r="L278" s="4"/>
      <c r="M278" s="4"/>
    </row>
    <row r="279" spans="5:13" x14ac:dyDescent="0.2">
      <c r="E279" s="16"/>
      <c r="F279" s="17"/>
      <c r="G279" s="17"/>
      <c r="H279" s="18"/>
      <c r="I279" s="18"/>
      <c r="J279" s="19"/>
      <c r="K279" s="17"/>
      <c r="L279" s="16"/>
      <c r="M279" s="16"/>
    </row>
    <row r="280" spans="5:13" x14ac:dyDescent="0.2">
      <c r="E280" s="16"/>
      <c r="F280" s="17"/>
      <c r="G280" s="17"/>
      <c r="H280" s="18"/>
      <c r="I280" s="18"/>
      <c r="J280" s="19"/>
      <c r="K280" s="17"/>
      <c r="L280" s="16"/>
      <c r="M280" s="16"/>
    </row>
    <row r="281" spans="5:13" x14ac:dyDescent="0.2">
      <c r="E281" s="16"/>
      <c r="F281" s="17"/>
      <c r="G281" s="17"/>
      <c r="H281" s="18"/>
      <c r="I281" s="18"/>
      <c r="J281" s="19"/>
      <c r="K281" s="17"/>
      <c r="L281" s="16"/>
      <c r="M281" s="16"/>
    </row>
    <row r="282" spans="5:13" x14ac:dyDescent="0.2">
      <c r="E282" s="16"/>
      <c r="F282" s="17"/>
      <c r="G282" s="17"/>
      <c r="H282" s="18"/>
      <c r="I282" s="18"/>
      <c r="J282" s="19"/>
      <c r="K282" s="17"/>
      <c r="L282" s="16"/>
      <c r="M282" s="16"/>
    </row>
    <row r="283" spans="5:13" x14ac:dyDescent="0.2">
      <c r="E283" s="16"/>
      <c r="F283" s="17"/>
      <c r="G283" s="17"/>
      <c r="H283" s="18"/>
      <c r="I283" s="18"/>
      <c r="J283" s="19"/>
      <c r="K283" s="17"/>
      <c r="L283" s="16"/>
      <c r="M283" s="16"/>
    </row>
    <row r="284" spans="5:13" x14ac:dyDescent="0.2">
      <c r="E284" s="16"/>
      <c r="F284" s="17"/>
      <c r="G284" s="17"/>
      <c r="H284" s="18"/>
      <c r="I284" s="18"/>
      <c r="J284" s="19"/>
      <c r="K284" s="17"/>
      <c r="L284" s="16"/>
      <c r="M284" s="16"/>
    </row>
    <row r="288" spans="5:13" x14ac:dyDescent="0.2">
      <c r="H288" s="15"/>
      <c r="I288" s="15"/>
      <c r="J288" s="15"/>
      <c r="K288" s="15"/>
      <c r="L288" s="15"/>
      <c r="M288" s="15"/>
    </row>
    <row r="289" spans="8:13" x14ac:dyDescent="0.2">
      <c r="H289" s="15"/>
      <c r="I289" s="15"/>
      <c r="J289" s="15"/>
      <c r="K289" s="15"/>
      <c r="L289" s="15"/>
      <c r="M289" s="15"/>
    </row>
    <row r="290" spans="8:13" x14ac:dyDescent="0.2">
      <c r="H290" s="15"/>
      <c r="I290" s="15"/>
      <c r="J290" s="15"/>
      <c r="K290" s="15"/>
      <c r="L290" s="15"/>
      <c r="M290" s="15"/>
    </row>
    <row r="291" spans="8:13" x14ac:dyDescent="0.2">
      <c r="H291" s="15"/>
      <c r="I291" s="15"/>
      <c r="J291" s="15"/>
      <c r="K291" s="15"/>
      <c r="L291" s="15"/>
      <c r="M291" s="15"/>
    </row>
    <row r="311" spans="5:13" ht="15" x14ac:dyDescent="0.25">
      <c r="E311" s="102" t="s">
        <v>55</v>
      </c>
      <c r="F311" s="99"/>
      <c r="G311" s="99"/>
      <c r="H311" s="99"/>
      <c r="I311" s="102" t="s">
        <v>0</v>
      </c>
      <c r="J311" s="101"/>
      <c r="K311" s="101"/>
      <c r="L311" s="101"/>
      <c r="M311" s="98" t="s">
        <v>2</v>
      </c>
    </row>
    <row r="312" spans="5:13" ht="15" x14ac:dyDescent="0.25">
      <c r="E312" s="102" t="s">
        <v>73</v>
      </c>
      <c r="F312" s="100"/>
      <c r="G312" s="100"/>
      <c r="H312" s="100"/>
      <c r="I312" s="102" t="s">
        <v>71</v>
      </c>
      <c r="J312" s="64"/>
      <c r="K312" s="65" t="s">
        <v>57</v>
      </c>
      <c r="L312" s="64"/>
      <c r="M312" s="98" t="s">
        <v>56</v>
      </c>
    </row>
    <row r="313" spans="5:13" x14ac:dyDescent="0.2">
      <c r="E313" s="102" t="s">
        <v>58</v>
      </c>
      <c r="F313" s="66" t="s">
        <v>57</v>
      </c>
      <c r="G313" s="32"/>
      <c r="H313" s="33"/>
      <c r="J313" s="2"/>
      <c r="K313" s="2"/>
      <c r="L313" s="2"/>
      <c r="M313" s="2"/>
    </row>
    <row r="314" spans="5:13" ht="15" x14ac:dyDescent="0.25">
      <c r="E314" s="102" t="s">
        <v>72</v>
      </c>
      <c r="F314" s="99"/>
      <c r="G314" s="99"/>
      <c r="H314" s="99"/>
      <c r="J314" s="34"/>
      <c r="K314" s="34"/>
      <c r="L314" s="33"/>
      <c r="M314" s="34"/>
    </row>
  </sheetData>
  <mergeCells count="22">
    <mergeCell ref="I25:K25"/>
    <mergeCell ref="E28:E30"/>
    <mergeCell ref="F28:F30"/>
    <mergeCell ref="G28:G30"/>
    <mergeCell ref="H28:H30"/>
    <mergeCell ref="I28:I30"/>
    <mergeCell ref="F258:G258"/>
    <mergeCell ref="G1:N2"/>
    <mergeCell ref="G3:N4"/>
    <mergeCell ref="E6:G6"/>
    <mergeCell ref="I6:K6"/>
    <mergeCell ref="E7:G7"/>
    <mergeCell ref="M7:N7"/>
    <mergeCell ref="E9:G9"/>
    <mergeCell ref="G11:M11"/>
    <mergeCell ref="L26:M26"/>
    <mergeCell ref="J28:J30"/>
    <mergeCell ref="K28:K30"/>
    <mergeCell ref="L28:L30"/>
    <mergeCell ref="M28:M30"/>
    <mergeCell ref="D1:F4"/>
    <mergeCell ref="E25:G25"/>
  </mergeCells>
  <conditionalFormatting sqref="D34 D41 F28 H25:O25 M28 E25:E28 U99:W1048576 H13:H18 E13:G22 I8:N10 T14:T1048576 X13:X1048576 F315:I1048576 F311:H314 O1:R1 Y1:XFD1048576 S1:X5 H6:N7 R4:R11 N5 G10:H10 A1:F10 G6:G9 A14:C1048576 J13:M18 H27:L28 I26:L26 E7:G7 E9:G9 D12 A11:G11 D48:D1048576 E289:E1048576 N240:S1048576 J313:M1048576 I311:M312 F289:M310 E288:M288 E240:M284 P25:S195 N28:O195 J31:M195 E31:H239 J196:S239">
    <cfRule type="containsErrors" dxfId="51" priority="19">
      <formula>ISERROR(A1)</formula>
    </cfRule>
  </conditionalFormatting>
  <conditionalFormatting sqref="D1:F4">
    <cfRule type="containsErrors" dxfId="50" priority="18">
      <formula>ISERROR(D1)</formula>
    </cfRule>
  </conditionalFormatting>
  <conditionalFormatting sqref="D1:F4">
    <cfRule type="containsErrors" dxfId="49" priority="17">
      <formula>ISERROR(D1)</formula>
    </cfRule>
  </conditionalFormatting>
  <conditionalFormatting sqref="D1:F4">
    <cfRule type="containsErrors" dxfId="48" priority="16">
      <formula>ISERROR(D1)</formula>
    </cfRule>
  </conditionalFormatting>
  <conditionalFormatting sqref="I8:N9 H6:N7 D6:G9">
    <cfRule type="containsErrors" dxfId="47" priority="15">
      <formula>ISERROR(D6)</formula>
    </cfRule>
  </conditionalFormatting>
  <conditionalFormatting sqref="M17:M18">
    <cfRule type="containsErrors" dxfId="46" priority="14">
      <formula>ISERROR(M17)</formula>
    </cfRule>
  </conditionalFormatting>
  <conditionalFormatting sqref="M17:M18">
    <cfRule type="containsErrors" dxfId="45" priority="13">
      <formula>ISERROR(M17)</formula>
    </cfRule>
  </conditionalFormatting>
  <conditionalFormatting sqref="M14:M18">
    <cfRule type="containsErrors" dxfId="44" priority="12">
      <formula>ISERROR(M14)</formula>
    </cfRule>
  </conditionalFormatting>
  <conditionalFormatting sqref="M14:M18">
    <cfRule type="containsErrors" dxfId="43" priority="11">
      <formula>ISERROR(M14)</formula>
    </cfRule>
  </conditionalFormatting>
  <conditionalFormatting sqref="G270">
    <cfRule type="containsErrors" dxfId="42" priority="9">
      <formula>ISERROR(G270)</formula>
    </cfRule>
  </conditionalFormatting>
  <conditionalFormatting sqref="J18">
    <cfRule type="containsErrors" dxfId="41" priority="8">
      <formula>ISERROR(J18)</formula>
    </cfRule>
  </conditionalFormatting>
  <conditionalFormatting sqref="G3">
    <cfRule type="containsErrors" dxfId="40" priority="7">
      <formula>ISERROR(G3)</formula>
    </cfRule>
  </conditionalFormatting>
  <conditionalFormatting sqref="H1:N1 G1:G4 H4:N4">
    <cfRule type="containsErrors" dxfId="39" priority="6">
      <formula>ISERROR(G1)</formula>
    </cfRule>
  </conditionalFormatting>
  <conditionalFormatting sqref="G3">
    <cfRule type="containsErrors" dxfId="38" priority="5">
      <formula>ISERROR(G3)</formula>
    </cfRule>
  </conditionalFormatting>
  <conditionalFormatting sqref="H26">
    <cfRule type="containsErrors" dxfId="37" priority="4">
      <formula>ISERROR(H26)</formula>
    </cfRule>
  </conditionalFormatting>
  <conditionalFormatting sqref="I31:I239">
    <cfRule type="containsErrors" dxfId="36" priority="3">
      <formula>ISERROR(I31)</formula>
    </cfRule>
  </conditionalFormatting>
  <conditionalFormatting sqref="E23">
    <cfRule type="containsErrors" dxfId="35" priority="2">
      <formula>ISERROR(E23)</formula>
    </cfRule>
  </conditionalFormatting>
  <conditionalFormatting sqref="G28">
    <cfRule type="containsErrors" dxfId="34" priority="1">
      <formula>ISERROR(G28)</formula>
    </cfRule>
  </conditionalFormatting>
  <printOptions horizontalCentered="1"/>
  <pageMargins left="0.70866141732283472" right="0.70866141732283472" top="1.299212598425197" bottom="0.74803149606299213" header="0.31496062992125984" footer="0.31496062992125984"/>
  <pageSetup paperSize="122" scale="34" orientation="portrait" r:id="rId1"/>
  <headerFooter>
    <oddFooter>&amp;CCarrera 57B No. 67A – 54 Teléfono: (57 – 1) 4856703  Fax. 6609027 Cel. 311 4505326 informaciontecnica@ingercivil.com  Bogotá - Colombia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50"/>
  </sheetPr>
  <dimension ref="A1:U291"/>
  <sheetViews>
    <sheetView view="pageBreakPreview" topLeftCell="E101" zoomScale="70" zoomScaleNormal="55" zoomScaleSheetLayoutView="70" workbookViewId="0">
      <selection activeCell="G188" sqref="G188"/>
    </sheetView>
  </sheetViews>
  <sheetFormatPr baseColWidth="10" defaultRowHeight="12.75" x14ac:dyDescent="0.2"/>
  <cols>
    <col min="1" max="1" width="7.28515625" style="8" customWidth="1"/>
    <col min="2" max="2" width="7.85546875" style="8" customWidth="1"/>
    <col min="3" max="3" width="8.5703125" style="8" customWidth="1"/>
    <col min="4" max="4" width="16" style="8" customWidth="1"/>
    <col min="5" max="5" width="16" style="11" customWidth="1"/>
    <col min="6" max="6" width="19.42578125" style="11" customWidth="1"/>
    <col min="7" max="7" width="16.140625" style="8" customWidth="1"/>
    <col min="8" max="8" width="15.42578125" style="8" customWidth="1"/>
    <col min="9" max="9" width="20" style="8" customWidth="1"/>
    <col min="10" max="10" width="12.5703125" style="8" customWidth="1"/>
    <col min="11" max="11" width="22.7109375" style="8" customWidth="1"/>
    <col min="12" max="12" width="15.140625" style="8" customWidth="1"/>
    <col min="13" max="13" width="13.140625" style="8" customWidth="1"/>
    <col min="14" max="14" width="14.85546875" style="8" customWidth="1"/>
    <col min="15" max="15" width="14" style="8" customWidth="1"/>
    <col min="16" max="17" width="12.85546875" style="8" customWidth="1"/>
    <col min="18" max="18" width="15.28515625" style="8" customWidth="1"/>
    <col min="19" max="19" width="11.42578125" style="8"/>
    <col min="20" max="20" width="14.7109375" style="8" customWidth="1"/>
    <col min="21" max="21" width="17.85546875" style="8" bestFit="1" customWidth="1"/>
    <col min="22" max="16384" width="11.42578125" style="8"/>
  </cols>
  <sheetData>
    <row r="1" spans="1:21" ht="15" customHeight="1" x14ac:dyDescent="0.2">
      <c r="D1" s="166"/>
      <c r="E1" s="167"/>
      <c r="F1" s="168"/>
      <c r="G1" s="188"/>
      <c r="H1" s="189"/>
      <c r="I1" s="189"/>
      <c r="J1" s="189"/>
      <c r="K1" s="189"/>
      <c r="L1" s="189"/>
      <c r="M1" s="189"/>
      <c r="N1" s="190"/>
      <c r="O1" s="117"/>
      <c r="P1" s="15"/>
      <c r="Q1" s="15"/>
      <c r="R1" s="15"/>
    </row>
    <row r="2" spans="1:21" ht="15" customHeight="1" x14ac:dyDescent="0.2">
      <c r="D2" s="169"/>
      <c r="E2" s="170"/>
      <c r="F2" s="171"/>
      <c r="G2" s="191"/>
      <c r="H2" s="192"/>
      <c r="I2" s="192"/>
      <c r="J2" s="192"/>
      <c r="K2" s="192"/>
      <c r="L2" s="192"/>
      <c r="M2" s="192"/>
      <c r="N2" s="193"/>
      <c r="O2" s="118"/>
      <c r="P2" s="36"/>
      <c r="Q2" s="69"/>
      <c r="R2" s="69"/>
    </row>
    <row r="3" spans="1:21" ht="15" customHeight="1" x14ac:dyDescent="0.2">
      <c r="D3" s="169"/>
      <c r="E3" s="170"/>
      <c r="F3" s="171"/>
      <c r="G3" s="182" t="s">
        <v>81</v>
      </c>
      <c r="H3" s="183"/>
      <c r="I3" s="183"/>
      <c r="J3" s="183"/>
      <c r="K3" s="183"/>
      <c r="L3" s="183"/>
      <c r="M3" s="183"/>
      <c r="N3" s="184"/>
      <c r="O3" s="118"/>
      <c r="P3" s="36"/>
      <c r="Q3" s="69"/>
      <c r="R3" s="69"/>
    </row>
    <row r="4" spans="1:21" ht="15" customHeight="1" thickBot="1" x14ac:dyDescent="0.25">
      <c r="D4" s="172"/>
      <c r="E4" s="173"/>
      <c r="F4" s="174"/>
      <c r="G4" s="185"/>
      <c r="H4" s="186"/>
      <c r="I4" s="186"/>
      <c r="J4" s="186"/>
      <c r="K4" s="186"/>
      <c r="L4" s="186"/>
      <c r="M4" s="186"/>
      <c r="N4" s="187"/>
      <c r="O4" s="119"/>
      <c r="R4" s="15"/>
    </row>
    <row r="5" spans="1:21" x14ac:dyDescent="0.2">
      <c r="D5" s="75"/>
      <c r="E5" s="47"/>
      <c r="F5" s="47"/>
      <c r="G5" s="15"/>
      <c r="H5" s="15"/>
      <c r="I5" s="15"/>
      <c r="J5" s="15"/>
      <c r="K5" s="15"/>
      <c r="L5" s="15"/>
      <c r="M5" s="15"/>
      <c r="N5" s="15"/>
      <c r="R5" s="15"/>
      <c r="U5" s="8" t="s">
        <v>53</v>
      </c>
    </row>
    <row r="6" spans="1:21" ht="15" x14ac:dyDescent="0.25">
      <c r="D6" s="102" t="s">
        <v>55</v>
      </c>
      <c r="E6" s="195">
        <f>+'CD A wn'!E6</f>
        <v>0</v>
      </c>
      <c r="F6" s="195"/>
      <c r="G6" s="195"/>
      <c r="H6" s="102" t="s">
        <v>0</v>
      </c>
      <c r="I6" s="197">
        <f>+'CD A wn'!I6</f>
        <v>0</v>
      </c>
      <c r="J6" s="197"/>
      <c r="K6" s="197"/>
      <c r="L6" s="98" t="s">
        <v>2</v>
      </c>
      <c r="M6" s="106" t="str">
        <f>+'CD A wn'!M6</f>
        <v>Muestra 17</v>
      </c>
      <c r="N6" s="106"/>
      <c r="R6" s="70"/>
    </row>
    <row r="7" spans="1:21" ht="15" x14ac:dyDescent="0.25">
      <c r="D7" s="102" t="s">
        <v>73</v>
      </c>
      <c r="E7" s="195" t="str">
        <f>+'CD A wn'!E7</f>
        <v>Sondeo 6</v>
      </c>
      <c r="F7" s="195"/>
      <c r="G7" s="195"/>
      <c r="H7" s="102" t="s">
        <v>71</v>
      </c>
      <c r="I7" s="143">
        <f>+'CD A wn'!I7</f>
        <v>0</v>
      </c>
      <c r="J7" s="65" t="s">
        <v>57</v>
      </c>
      <c r="K7" s="143">
        <f>+'CD A wn'!K7</f>
        <v>0</v>
      </c>
      <c r="L7" s="98" t="s">
        <v>56</v>
      </c>
      <c r="M7" s="194">
        <f>+'CD A wn'!M7:N7</f>
        <v>0</v>
      </c>
      <c r="N7" s="194"/>
      <c r="R7" s="19"/>
    </row>
    <row r="8" spans="1:21" x14ac:dyDescent="0.2">
      <c r="B8" s="12" t="s">
        <v>50</v>
      </c>
      <c r="D8" s="102" t="s">
        <v>58</v>
      </c>
      <c r="E8" s="66" t="s">
        <v>83</v>
      </c>
      <c r="F8" s="32"/>
      <c r="G8" s="33"/>
      <c r="H8" s="15"/>
      <c r="I8" s="73"/>
      <c r="J8" s="73"/>
      <c r="K8" s="73"/>
      <c r="L8" s="73"/>
      <c r="M8" s="73"/>
      <c r="N8" s="33"/>
      <c r="R8" s="19"/>
    </row>
    <row r="9" spans="1:21" ht="15" customHeight="1" x14ac:dyDescent="0.25">
      <c r="D9" s="102" t="s">
        <v>72</v>
      </c>
      <c r="E9" s="195">
        <f>+'CD A wn'!E9</f>
        <v>0</v>
      </c>
      <c r="F9" s="195"/>
      <c r="G9" s="195"/>
      <c r="H9" s="15"/>
      <c r="I9" s="34"/>
      <c r="J9" s="34"/>
      <c r="K9" s="33"/>
      <c r="L9" s="34"/>
      <c r="M9" s="34"/>
      <c r="N9" s="34"/>
      <c r="R9" s="19"/>
    </row>
    <row r="10" spans="1:21" ht="15" customHeight="1" x14ac:dyDescent="0.2">
      <c r="D10" s="19"/>
      <c r="E10" s="19"/>
      <c r="F10" s="15"/>
      <c r="G10" s="15"/>
      <c r="H10" s="15"/>
      <c r="I10" s="15"/>
      <c r="J10" s="15"/>
      <c r="K10" s="15"/>
      <c r="L10" s="15"/>
      <c r="M10" s="15"/>
      <c r="N10" s="15"/>
      <c r="R10" s="19"/>
    </row>
    <row r="11" spans="1:21" x14ac:dyDescent="0.2">
      <c r="D11" s="104"/>
      <c r="E11" s="44" t="s">
        <v>80</v>
      </c>
      <c r="F11" s="44"/>
      <c r="G11" s="198"/>
      <c r="H11" s="198"/>
      <c r="I11" s="198"/>
      <c r="J11" s="198"/>
      <c r="K11" s="198"/>
      <c r="L11" s="198"/>
      <c r="M11" s="198"/>
      <c r="N11" s="15"/>
      <c r="R11" s="19"/>
    </row>
    <row r="12" spans="1:21" x14ac:dyDescent="0.2">
      <c r="D12" s="15"/>
      <c r="E12" s="151"/>
      <c r="F12" s="151"/>
      <c r="G12" s="150"/>
      <c r="N12" s="15"/>
    </row>
    <row r="13" spans="1:21" x14ac:dyDescent="0.2">
      <c r="D13" s="15"/>
      <c r="E13" s="154" t="s">
        <v>9</v>
      </c>
      <c r="F13" s="155"/>
      <c r="G13" s="152">
        <v>4.5</v>
      </c>
      <c r="H13" s="144"/>
      <c r="I13" s="15"/>
      <c r="J13" s="145"/>
      <c r="K13" s="148" t="s">
        <v>3</v>
      </c>
      <c r="L13" s="96" t="s">
        <v>4</v>
      </c>
      <c r="M13" s="55" t="s">
        <v>5</v>
      </c>
      <c r="N13" s="15"/>
    </row>
    <row r="14" spans="1:21" x14ac:dyDescent="0.2">
      <c r="B14" s="8" t="s">
        <v>30</v>
      </c>
      <c r="D14" s="15"/>
      <c r="E14" s="154" t="s">
        <v>10</v>
      </c>
      <c r="F14" s="155"/>
      <c r="G14" s="152">
        <v>2.8</v>
      </c>
      <c r="H14" s="146"/>
      <c r="I14" s="45"/>
      <c r="J14" s="147"/>
      <c r="K14" s="95" t="s">
        <v>54</v>
      </c>
      <c r="L14" s="159"/>
      <c r="M14" s="123"/>
      <c r="N14" s="15"/>
    </row>
    <row r="15" spans="1:21" x14ac:dyDescent="0.2">
      <c r="A15" s="97">
        <v>5</v>
      </c>
      <c r="B15" s="14">
        <v>5</v>
      </c>
      <c r="C15" s="52">
        <f>+(A15+B15)/2</f>
        <v>5</v>
      </c>
      <c r="D15" s="15"/>
      <c r="E15" s="154" t="s">
        <v>11</v>
      </c>
      <c r="F15" s="155"/>
      <c r="G15" s="152"/>
      <c r="H15" s="146"/>
      <c r="I15" s="45"/>
      <c r="J15" s="147"/>
      <c r="K15" s="97" t="s">
        <v>7</v>
      </c>
      <c r="L15" s="96"/>
      <c r="M15" s="112"/>
      <c r="N15" s="15"/>
    </row>
    <row r="16" spans="1:21" x14ac:dyDescent="0.2">
      <c r="A16" s="97">
        <v>5</v>
      </c>
      <c r="B16" s="14">
        <v>5</v>
      </c>
      <c r="C16" s="52">
        <v>5</v>
      </c>
      <c r="D16" s="15"/>
      <c r="E16" s="154" t="s">
        <v>12</v>
      </c>
      <c r="F16" s="155"/>
      <c r="G16" s="152"/>
      <c r="H16" s="146"/>
      <c r="I16" s="45"/>
      <c r="J16" s="147"/>
      <c r="K16" s="97" t="s">
        <v>6</v>
      </c>
      <c r="L16" s="96"/>
      <c r="M16" s="112"/>
      <c r="N16" s="15"/>
    </row>
    <row r="17" spans="1:19" ht="15" customHeight="1" x14ac:dyDescent="0.2">
      <c r="A17" s="97">
        <v>5</v>
      </c>
      <c r="B17" s="14">
        <v>5</v>
      </c>
      <c r="C17" s="52">
        <v>5</v>
      </c>
      <c r="D17" s="15"/>
      <c r="E17" s="154" t="s">
        <v>13</v>
      </c>
      <c r="F17" s="155"/>
      <c r="G17" s="153">
        <f>+G15-G16</f>
        <v>0</v>
      </c>
      <c r="H17" s="146"/>
      <c r="I17" s="45"/>
      <c r="J17" s="147"/>
      <c r="K17" s="97" t="s">
        <v>8</v>
      </c>
      <c r="L17" s="96"/>
      <c r="M17" s="112"/>
      <c r="N17" s="15"/>
    </row>
    <row r="18" spans="1:19" x14ac:dyDescent="0.2">
      <c r="B18" s="8" t="s">
        <v>31</v>
      </c>
      <c r="D18" s="15"/>
      <c r="E18" s="154" t="s">
        <v>14</v>
      </c>
      <c r="F18" s="155"/>
      <c r="G18" s="153">
        <f>+G22*G20</f>
        <v>0</v>
      </c>
      <c r="H18" s="146"/>
      <c r="I18" s="45"/>
      <c r="J18" s="147"/>
      <c r="K18" s="97" t="s">
        <v>19</v>
      </c>
      <c r="L18" s="113">
        <v>0.28999999999999998</v>
      </c>
      <c r="M18" s="56">
        <v>0.32</v>
      </c>
      <c r="N18" s="15"/>
    </row>
    <row r="19" spans="1:19" x14ac:dyDescent="0.2">
      <c r="A19" s="97">
        <v>2.1800000000000002</v>
      </c>
      <c r="B19" s="14">
        <v>2.1800000000000002</v>
      </c>
      <c r="C19" s="52">
        <v>2.1800000000000002</v>
      </c>
      <c r="D19" s="15"/>
      <c r="E19" s="154" t="s">
        <v>15</v>
      </c>
      <c r="F19" s="155"/>
      <c r="G19" s="153">
        <f>+(PI()*G13^2)/4</f>
        <v>15.904312808798327</v>
      </c>
      <c r="H19" s="149"/>
      <c r="I19" s="15"/>
      <c r="J19" s="15"/>
      <c r="K19" s="15"/>
      <c r="L19" s="15"/>
      <c r="M19" s="15"/>
      <c r="N19" s="15"/>
    </row>
    <row r="20" spans="1:19" x14ac:dyDescent="0.2">
      <c r="A20" s="97">
        <v>2.1800000000000002</v>
      </c>
      <c r="B20" s="14">
        <v>2.1800000000000002</v>
      </c>
      <c r="C20" s="52">
        <v>2.1800000000000002</v>
      </c>
      <c r="D20" s="15"/>
      <c r="E20" s="154" t="s">
        <v>16</v>
      </c>
      <c r="F20" s="155"/>
      <c r="G20" s="153">
        <f>+G14*G19</f>
        <v>44.53207586463531</v>
      </c>
      <c r="H20" s="15"/>
      <c r="I20" s="15"/>
      <c r="J20" s="15"/>
      <c r="K20" s="15"/>
      <c r="L20" s="15"/>
      <c r="M20" s="15"/>
      <c r="N20" s="15"/>
    </row>
    <row r="21" spans="1:19" x14ac:dyDescent="0.2">
      <c r="A21" s="97">
        <v>2.1800000000000002</v>
      </c>
      <c r="B21" s="14">
        <v>2.1800000000000002</v>
      </c>
      <c r="C21" s="52">
        <v>2.1800000000000002</v>
      </c>
      <c r="D21" s="15"/>
      <c r="E21" s="154" t="s">
        <v>17</v>
      </c>
      <c r="F21" s="155"/>
      <c r="G21" s="153">
        <f>+G17/G20</f>
        <v>0</v>
      </c>
      <c r="H21" s="15"/>
      <c r="I21" s="15"/>
      <c r="J21" s="15"/>
      <c r="K21" s="15"/>
      <c r="L21" s="15"/>
      <c r="M21" s="15"/>
      <c r="N21" s="15"/>
    </row>
    <row r="22" spans="1:19" x14ac:dyDescent="0.2">
      <c r="D22" s="15"/>
      <c r="E22" s="154" t="s">
        <v>18</v>
      </c>
      <c r="F22" s="155"/>
      <c r="G22" s="153">
        <f>+G21/(1+(L18))</f>
        <v>0</v>
      </c>
      <c r="H22" s="15"/>
      <c r="I22" s="15"/>
      <c r="J22" s="15"/>
      <c r="K22" s="15"/>
      <c r="L22" s="15"/>
      <c r="M22" s="15"/>
      <c r="N22" s="15"/>
    </row>
    <row r="23" spans="1:19" x14ac:dyDescent="0.2">
      <c r="B23" s="1">
        <v>52.42</v>
      </c>
      <c r="D23" s="15"/>
      <c r="E23" s="156" t="s">
        <v>20</v>
      </c>
      <c r="F23" s="156"/>
      <c r="G23" s="153">
        <f>+G14-(G246/10)</f>
        <v>2.7978899999999998</v>
      </c>
      <c r="H23" s="15"/>
      <c r="I23" s="15"/>
      <c r="J23" s="15"/>
      <c r="K23" s="15"/>
      <c r="L23" s="15"/>
      <c r="M23" s="15"/>
      <c r="N23" s="15"/>
    </row>
    <row r="24" spans="1:19" ht="13.5" thickBot="1" x14ac:dyDescent="0.25">
      <c r="B24" s="6"/>
      <c r="D24" s="15"/>
      <c r="E24" s="19"/>
      <c r="F24" s="19"/>
      <c r="G24" s="15"/>
      <c r="H24" s="15"/>
      <c r="I24" s="15"/>
      <c r="J24" s="15"/>
      <c r="K24" s="15"/>
      <c r="L24" s="15"/>
      <c r="M24" s="15"/>
      <c r="N24" s="15"/>
    </row>
    <row r="25" spans="1:19" ht="13.5" thickBot="1" x14ac:dyDescent="0.25">
      <c r="B25" s="20">
        <v>322.87</v>
      </c>
      <c r="D25" s="15"/>
      <c r="E25" s="175" t="s">
        <v>48</v>
      </c>
      <c r="F25" s="176"/>
      <c r="G25" s="177"/>
      <c r="H25" s="60"/>
      <c r="I25" s="178" t="s">
        <v>49</v>
      </c>
      <c r="J25" s="179"/>
      <c r="K25" s="180"/>
      <c r="L25" s="139">
        <f>+M25/1000</f>
        <v>0</v>
      </c>
      <c r="M25" s="57"/>
      <c r="N25" s="25"/>
      <c r="O25" s="25"/>
    </row>
    <row r="26" spans="1:19" ht="13.5" thickBot="1" x14ac:dyDescent="0.25">
      <c r="B26" s="21">
        <v>289.39999999999998</v>
      </c>
      <c r="D26" s="15"/>
      <c r="E26" s="86" t="s">
        <v>42</v>
      </c>
      <c r="F26" s="84"/>
      <c r="G26" s="85"/>
      <c r="H26" s="116">
        <v>32</v>
      </c>
      <c r="I26" s="83" t="s">
        <v>44</v>
      </c>
      <c r="J26" s="84"/>
      <c r="K26" s="85"/>
      <c r="L26" s="199"/>
      <c r="M26" s="200"/>
      <c r="N26" s="73"/>
      <c r="O26" s="68"/>
    </row>
    <row r="27" spans="1:19" ht="13.5" thickBot="1" x14ac:dyDescent="0.25">
      <c r="D27" s="15"/>
      <c r="E27" s="91" t="s">
        <v>43</v>
      </c>
      <c r="F27" s="89"/>
      <c r="G27" s="90"/>
      <c r="H27" s="30">
        <f>+H26/G19</f>
        <v>2.0120328608160598</v>
      </c>
      <c r="I27" s="88" t="s">
        <v>45</v>
      </c>
      <c r="J27" s="89"/>
      <c r="K27" s="90"/>
      <c r="L27" s="87">
        <f>+M27/1000</f>
        <v>0</v>
      </c>
      <c r="M27" s="125"/>
      <c r="N27" s="4"/>
      <c r="O27" s="4"/>
    </row>
    <row r="28" spans="1:19" ht="38.25" x14ac:dyDescent="0.2">
      <c r="D28" s="15"/>
      <c r="E28" s="201" t="s">
        <v>21</v>
      </c>
      <c r="F28" s="204" t="s">
        <v>22</v>
      </c>
      <c r="G28" s="204" t="s">
        <v>84</v>
      </c>
      <c r="H28" s="204" t="s">
        <v>24</v>
      </c>
      <c r="I28" s="204" t="s">
        <v>23</v>
      </c>
      <c r="J28" s="204" t="s">
        <v>25</v>
      </c>
      <c r="K28" s="204" t="s">
        <v>78</v>
      </c>
      <c r="L28" s="204" t="s">
        <v>26</v>
      </c>
      <c r="M28" s="211" t="s">
        <v>27</v>
      </c>
      <c r="N28" s="43"/>
      <c r="O28" s="43"/>
      <c r="Q28" s="92" t="s">
        <v>65</v>
      </c>
    </row>
    <row r="29" spans="1:19" x14ac:dyDescent="0.2">
      <c r="D29" s="15"/>
      <c r="E29" s="202"/>
      <c r="F29" s="205"/>
      <c r="G29" s="205"/>
      <c r="H29" s="205"/>
      <c r="I29" s="205"/>
      <c r="J29" s="205"/>
      <c r="K29" s="205"/>
      <c r="L29" s="205"/>
      <c r="M29" s="212"/>
      <c r="N29" s="43"/>
      <c r="O29" s="43"/>
      <c r="Q29" s="93"/>
    </row>
    <row r="30" spans="1:19" x14ac:dyDescent="0.2">
      <c r="D30" s="15"/>
      <c r="E30" s="203"/>
      <c r="F30" s="206"/>
      <c r="G30" s="206"/>
      <c r="H30" s="206"/>
      <c r="I30" s="206"/>
      <c r="J30" s="206"/>
      <c r="K30" s="206"/>
      <c r="L30" s="206"/>
      <c r="M30" s="213"/>
      <c r="N30" s="43"/>
      <c r="O30" s="43"/>
      <c r="P30" s="8" t="s">
        <v>32</v>
      </c>
      <c r="Q30" s="94"/>
      <c r="R30" s="25"/>
      <c r="S30" s="15"/>
    </row>
    <row r="31" spans="1:19" ht="15" x14ac:dyDescent="0.25">
      <c r="D31" s="15"/>
      <c r="E31" s="140">
        <v>1.8354891833999999E-2</v>
      </c>
      <c r="F31" s="126">
        <v>0</v>
      </c>
      <c r="G31" s="127">
        <v>0</v>
      </c>
      <c r="H31" s="128">
        <f t="shared" ref="H31:H49" si="0">+((F31/10)/$G$13)</f>
        <v>0</v>
      </c>
      <c r="I31" s="128">
        <f>((+G31/10)/$G$14)</f>
        <v>0</v>
      </c>
      <c r="J31" s="126">
        <f t="shared" ref="J31:J49" si="1">+($G$13^2/2)*(Q31*PI()/180-((F31/10)/$G$13)*SIN(Q31*PI()/180))</f>
        <v>15.904312808798327</v>
      </c>
      <c r="K31" s="129">
        <f t="shared" ref="K31:K49" si="2">+$H$26/J31</f>
        <v>2.0120328608160598</v>
      </c>
      <c r="L31" s="127">
        <f>+E31/J31</f>
        <v>1.1540826727103859E-3</v>
      </c>
      <c r="M31" s="130">
        <f>+L31/K31</f>
        <v>5.7359036981249997E-4</v>
      </c>
      <c r="N31" s="4"/>
      <c r="O31" s="4"/>
      <c r="P31" s="8">
        <f t="shared" ref="P31:P49" si="3">+$G$13-(F31/10)</f>
        <v>4.5</v>
      </c>
      <c r="Q31" s="29">
        <f t="shared" ref="Q31:Q49" si="4">+DEGREES(ACOS((F31/10)/$G$13))</f>
        <v>90</v>
      </c>
      <c r="R31" s="28">
        <v>3132470941</v>
      </c>
      <c r="S31" s="17">
        <f t="shared" ref="S31:S49" si="5">+K31</f>
        <v>2.0120328608160598</v>
      </c>
    </row>
    <row r="32" spans="1:19" ht="15" x14ac:dyDescent="0.25">
      <c r="D32" s="15"/>
      <c r="E32" s="141">
        <v>1.242014347434</v>
      </c>
      <c r="F32" s="126">
        <v>7.0000000000000007E-2</v>
      </c>
      <c r="G32" s="131">
        <v>6.8000000000000005E-3</v>
      </c>
      <c r="H32" s="128">
        <f t="shared" si="0"/>
        <v>1.5555555555555557E-3</v>
      </c>
      <c r="I32" s="128">
        <f t="shared" ref="I32:I49" si="6">((+G32/10)/$G$14)</f>
        <v>2.4285714285714289E-4</v>
      </c>
      <c r="J32" s="126">
        <f t="shared" si="1"/>
        <v>15.872812821502036</v>
      </c>
      <c r="K32" s="129">
        <f t="shared" si="2"/>
        <v>2.0160257894965752</v>
      </c>
      <c r="L32" s="127">
        <f>+E32/J32</f>
        <v>7.824790485474073E-2</v>
      </c>
      <c r="M32" s="130">
        <f t="shared" ref="M32:M49" si="7">+L32/K32</f>
        <v>3.8812948357312499E-2</v>
      </c>
      <c r="N32" s="4"/>
      <c r="O32" s="4"/>
      <c r="P32" s="8">
        <f t="shared" si="3"/>
        <v>4.4930000000000003</v>
      </c>
      <c r="Q32" s="29">
        <f t="shared" si="4"/>
        <v>89.910873195924367</v>
      </c>
      <c r="R32" s="28"/>
      <c r="S32" s="17">
        <f t="shared" si="5"/>
        <v>2.0160257894965752</v>
      </c>
    </row>
    <row r="33" spans="4:19" ht="15" x14ac:dyDescent="0.25">
      <c r="D33" s="15"/>
      <c r="E33" s="141">
        <v>1.3643802929939999</v>
      </c>
      <c r="F33" s="126">
        <v>0.16</v>
      </c>
      <c r="G33" s="131">
        <v>6.8000000000000005E-3</v>
      </c>
      <c r="H33" s="128">
        <f t="shared" si="0"/>
        <v>3.5555555555555557E-3</v>
      </c>
      <c r="I33" s="128">
        <f t="shared" si="6"/>
        <v>2.4285714285714289E-4</v>
      </c>
      <c r="J33" s="126">
        <f t="shared" si="1"/>
        <v>15.832312960502319</v>
      </c>
      <c r="K33" s="129">
        <f t="shared" si="2"/>
        <v>2.0211828859012599</v>
      </c>
      <c r="L33" s="127">
        <f t="shared" ref="L33:L49" si="8">+E33/J33</f>
        <v>8.6176940564388099E-2</v>
      </c>
      <c r="M33" s="130">
        <f t="shared" si="7"/>
        <v>4.2636884156062496E-2</v>
      </c>
      <c r="N33" s="4"/>
      <c r="O33" s="4"/>
      <c r="P33" s="8">
        <f t="shared" si="3"/>
        <v>4.484</v>
      </c>
      <c r="Q33" s="29">
        <f t="shared" si="4"/>
        <v>89.796281243606259</v>
      </c>
      <c r="R33" s="28"/>
      <c r="S33" s="17">
        <f t="shared" si="5"/>
        <v>2.0211828859012599</v>
      </c>
    </row>
    <row r="34" spans="4:19" ht="15" x14ac:dyDescent="0.25">
      <c r="D34" s="15"/>
      <c r="E34" s="141">
        <v>1.4072083739399999</v>
      </c>
      <c r="F34" s="126">
        <v>0.26</v>
      </c>
      <c r="G34" s="131">
        <v>6.8000000000000005E-3</v>
      </c>
      <c r="H34" s="128">
        <f t="shared" si="0"/>
        <v>5.7777777777777784E-3</v>
      </c>
      <c r="I34" s="128">
        <f t="shared" si="6"/>
        <v>2.4285714285714289E-4</v>
      </c>
      <c r="J34" s="126">
        <f t="shared" si="1"/>
        <v>15.787313459764549</v>
      </c>
      <c r="K34" s="129">
        <f t="shared" si="2"/>
        <v>2.0269439814161543</v>
      </c>
      <c r="L34" s="127">
        <f t="shared" si="8"/>
        <v>8.9135392004878009E-2</v>
      </c>
      <c r="M34" s="130">
        <f t="shared" si="7"/>
        <v>4.3975261685625003E-2</v>
      </c>
      <c r="N34" s="4"/>
      <c r="O34" s="4"/>
      <c r="P34" s="8">
        <f t="shared" si="3"/>
        <v>4.4740000000000002</v>
      </c>
      <c r="Q34" s="29">
        <f t="shared" si="4"/>
        <v>89.668955876492774</v>
      </c>
      <c r="R34" s="28">
        <v>3108712702</v>
      </c>
      <c r="S34" s="17">
        <f t="shared" si="5"/>
        <v>2.0269439814161543</v>
      </c>
    </row>
    <row r="35" spans="4:19" ht="15" x14ac:dyDescent="0.25">
      <c r="D35" s="15"/>
      <c r="E35" s="141">
        <v>5.1821977944659992</v>
      </c>
      <c r="F35" s="126">
        <v>0.35</v>
      </c>
      <c r="G35" s="131">
        <v>6.8000000000000005E-3</v>
      </c>
      <c r="H35" s="128">
        <f t="shared" si="0"/>
        <v>7.7777777777777767E-3</v>
      </c>
      <c r="I35" s="128">
        <f t="shared" si="6"/>
        <v>2.4285714285714289E-4</v>
      </c>
      <c r="J35" s="126">
        <f t="shared" si="1"/>
        <v>15.746814396775701</v>
      </c>
      <c r="K35" s="129">
        <f t="shared" si="2"/>
        <v>2.0321570568935061</v>
      </c>
      <c r="L35" s="127">
        <f t="shared" si="8"/>
        <v>0.32909499432006384</v>
      </c>
      <c r="M35" s="130">
        <f t="shared" si="7"/>
        <v>0.16194368107706247</v>
      </c>
      <c r="N35" s="4"/>
      <c r="O35" s="4"/>
      <c r="P35" s="8">
        <f t="shared" si="3"/>
        <v>4.4649999999999999</v>
      </c>
      <c r="Q35" s="29">
        <f t="shared" si="4"/>
        <v>89.554361666204301</v>
      </c>
      <c r="R35" s="28"/>
      <c r="S35" s="17">
        <f t="shared" si="5"/>
        <v>2.0321570568935061</v>
      </c>
    </row>
    <row r="36" spans="4:19" ht="15" x14ac:dyDescent="0.25">
      <c r="D36" s="15"/>
      <c r="E36" s="141">
        <v>8.0149694341799993</v>
      </c>
      <c r="F36" s="126">
        <v>0.43999999999999995</v>
      </c>
      <c r="G36" s="131">
        <v>6.8000000000000005E-3</v>
      </c>
      <c r="H36" s="128">
        <f t="shared" si="0"/>
        <v>9.7777777777777776E-3</v>
      </c>
      <c r="I36" s="128">
        <f t="shared" si="6"/>
        <v>2.4285714285714289E-4</v>
      </c>
      <c r="J36" s="126">
        <f t="shared" si="1"/>
        <v>15.706315963806533</v>
      </c>
      <c r="K36" s="129">
        <f t="shared" si="2"/>
        <v>2.0373969346943266</v>
      </c>
      <c r="L36" s="127">
        <f t="shared" si="8"/>
        <v>0.51030231740209542</v>
      </c>
      <c r="M36" s="130">
        <f t="shared" si="7"/>
        <v>0.25046779481812498</v>
      </c>
      <c r="N36" s="4"/>
      <c r="O36" s="4"/>
      <c r="P36" s="8">
        <f t="shared" si="3"/>
        <v>4.4560000000000004</v>
      </c>
      <c r="Q36" s="29">
        <f t="shared" si="4"/>
        <v>89.43976567321333</v>
      </c>
      <c r="R36" s="28"/>
      <c r="S36" s="17">
        <f t="shared" si="5"/>
        <v>2.0373969346943266</v>
      </c>
    </row>
    <row r="37" spans="4:19" ht="15" x14ac:dyDescent="0.25">
      <c r="D37" s="15"/>
      <c r="E37" s="141">
        <v>9.6179633210159992</v>
      </c>
      <c r="F37" s="126">
        <v>0.53</v>
      </c>
      <c r="G37" s="131">
        <v>6.8000000000000005E-3</v>
      </c>
      <c r="H37" s="128">
        <f t="shared" si="0"/>
        <v>1.1777777777777779E-2</v>
      </c>
      <c r="I37" s="128">
        <f t="shared" si="6"/>
        <v>2.4285714285714289E-4</v>
      </c>
      <c r="J37" s="126">
        <f t="shared" si="1"/>
        <v>15.665818322876028</v>
      </c>
      <c r="K37" s="129">
        <f t="shared" si="2"/>
        <v>2.0426638009245881</v>
      </c>
      <c r="L37" s="127">
        <f t="shared" si="8"/>
        <v>0.61394579732686916</v>
      </c>
      <c r="M37" s="130">
        <f t="shared" si="7"/>
        <v>0.30056135378174992</v>
      </c>
      <c r="N37" s="4"/>
      <c r="O37" s="4"/>
      <c r="P37" s="8">
        <f t="shared" si="3"/>
        <v>4.4470000000000001</v>
      </c>
      <c r="Q37" s="29">
        <f t="shared" si="4"/>
        <v>89.325167438992651</v>
      </c>
      <c r="R37" s="28"/>
      <c r="S37" s="17">
        <f t="shared" si="5"/>
        <v>2.0426638009245881</v>
      </c>
    </row>
    <row r="38" spans="4:19" ht="15" x14ac:dyDescent="0.25">
      <c r="D38" s="15"/>
      <c r="E38" s="141">
        <v>10.939515533064</v>
      </c>
      <c r="F38" s="126">
        <v>0.63</v>
      </c>
      <c r="G38" s="131">
        <v>6.8000000000000005E-3</v>
      </c>
      <c r="H38" s="128">
        <f t="shared" si="0"/>
        <v>1.4E-2</v>
      </c>
      <c r="I38" s="128">
        <f t="shared" si="6"/>
        <v>2.4285714285714289E-4</v>
      </c>
      <c r="J38" s="126">
        <f t="shared" si="1"/>
        <v>15.620822070070618</v>
      </c>
      <c r="K38" s="129">
        <f t="shared" si="2"/>
        <v>2.0485477560948451</v>
      </c>
      <c r="L38" s="127">
        <f t="shared" si="8"/>
        <v>0.70031624993821762</v>
      </c>
      <c r="M38" s="130">
        <f t="shared" si="7"/>
        <v>0.34185986040825006</v>
      </c>
      <c r="N38" s="4"/>
      <c r="O38" s="4"/>
      <c r="P38" s="8">
        <f t="shared" si="3"/>
        <v>4.4370000000000003</v>
      </c>
      <c r="Q38" s="29">
        <f t="shared" si="4"/>
        <v>89.197832881235612</v>
      </c>
      <c r="R38" s="28"/>
      <c r="S38" s="17">
        <f t="shared" si="5"/>
        <v>2.0485477560948451</v>
      </c>
    </row>
    <row r="39" spans="4:19" ht="15" x14ac:dyDescent="0.25">
      <c r="D39" s="15"/>
      <c r="E39" s="141">
        <v>12.040809043104</v>
      </c>
      <c r="F39" s="126">
        <v>0.73</v>
      </c>
      <c r="G39" s="131">
        <v>6.8000000000000005E-3</v>
      </c>
      <c r="H39" s="128">
        <f t="shared" si="0"/>
        <v>1.6222222222222221E-2</v>
      </c>
      <c r="I39" s="128">
        <f t="shared" si="6"/>
        <v>2.4285714285714289E-4</v>
      </c>
      <c r="J39" s="126">
        <f t="shared" si="1"/>
        <v>15.575827217404163</v>
      </c>
      <c r="K39" s="129">
        <f t="shared" si="2"/>
        <v>2.0544655223347461</v>
      </c>
      <c r="L39" s="127">
        <f t="shared" si="8"/>
        <v>0.77304459500229983</v>
      </c>
      <c r="M39" s="130">
        <f t="shared" si="7"/>
        <v>0.37627528259699999</v>
      </c>
      <c r="N39" s="4"/>
      <c r="O39" s="4"/>
      <c r="P39" s="8">
        <f t="shared" si="3"/>
        <v>4.4269999999999996</v>
      </c>
      <c r="Q39" s="29">
        <f t="shared" si="4"/>
        <v>89.070494361109326</v>
      </c>
      <c r="R39" s="28"/>
      <c r="S39" s="17">
        <f t="shared" si="5"/>
        <v>2.0544655223347461</v>
      </c>
    </row>
    <row r="40" spans="4:19" ht="15" x14ac:dyDescent="0.25">
      <c r="D40" s="15"/>
      <c r="E40" s="141">
        <v>12.591455798124001</v>
      </c>
      <c r="F40" s="126">
        <v>0.81999999999999984</v>
      </c>
      <c r="G40" s="131">
        <v>6.8000000000000005E-3</v>
      </c>
      <c r="H40" s="128">
        <f t="shared" si="0"/>
        <v>1.822222222222222E-2</v>
      </c>
      <c r="I40" s="128">
        <f t="shared" si="6"/>
        <v>2.4285714285714289E-4</v>
      </c>
      <c r="J40" s="126">
        <f t="shared" si="1"/>
        <v>15.535333230852604</v>
      </c>
      <c r="K40" s="129">
        <f t="shared" si="2"/>
        <v>2.0598206375418564</v>
      </c>
      <c r="L40" s="127">
        <f t="shared" si="8"/>
        <v>0.81050439092724635</v>
      </c>
      <c r="M40" s="130">
        <f t="shared" si="7"/>
        <v>0.39348299369137502</v>
      </c>
      <c r="N40" s="4"/>
      <c r="O40" s="4"/>
      <c r="P40" s="8">
        <f t="shared" si="3"/>
        <v>4.4180000000000001</v>
      </c>
      <c r="Q40" s="29">
        <f t="shared" si="4"/>
        <v>88.955885784966554</v>
      </c>
      <c r="R40" s="28"/>
      <c r="S40" s="17">
        <f t="shared" si="5"/>
        <v>2.0598206375418564</v>
      </c>
    </row>
    <row r="41" spans="4:19" ht="15" x14ac:dyDescent="0.25">
      <c r="D41" s="15"/>
      <c r="E41" s="141">
        <v>13.160457444977999</v>
      </c>
      <c r="F41" s="126">
        <v>0.90999999999999992</v>
      </c>
      <c r="G41" s="131">
        <v>7.9000000000000008E-3</v>
      </c>
      <c r="H41" s="128">
        <f t="shared" si="0"/>
        <v>2.0222222222222221E-2</v>
      </c>
      <c r="I41" s="128">
        <f t="shared" si="6"/>
        <v>2.8214285714285722E-4</v>
      </c>
      <c r="J41" s="126">
        <f t="shared" si="1"/>
        <v>15.494840720547639</v>
      </c>
      <c r="K41" s="129">
        <f t="shared" si="2"/>
        <v>2.0652035459496489</v>
      </c>
      <c r="L41" s="127">
        <f t="shared" si="8"/>
        <v>0.8493444806777507</v>
      </c>
      <c r="M41" s="130">
        <f t="shared" si="7"/>
        <v>0.41126429515556251</v>
      </c>
      <c r="N41" s="4"/>
      <c r="O41" s="4"/>
      <c r="P41" s="8">
        <f t="shared" si="3"/>
        <v>4.4089999999999998</v>
      </c>
      <c r="Q41" s="29">
        <f t="shared" si="4"/>
        <v>88.841273030504595</v>
      </c>
      <c r="R41" s="28"/>
      <c r="S41" s="17">
        <f t="shared" si="5"/>
        <v>2.0652035459496489</v>
      </c>
    </row>
    <row r="42" spans="4:19" ht="15" x14ac:dyDescent="0.25">
      <c r="D42" s="15"/>
      <c r="E42" s="141">
        <v>13.717222497275998</v>
      </c>
      <c r="F42" s="126">
        <v>1.01</v>
      </c>
      <c r="G42" s="131">
        <v>8.6999999999999994E-3</v>
      </c>
      <c r="H42" s="128">
        <f t="shared" si="0"/>
        <v>2.2444444444444447E-2</v>
      </c>
      <c r="I42" s="128">
        <f t="shared" si="6"/>
        <v>3.1071428571428569E-4</v>
      </c>
      <c r="J42" s="126">
        <f t="shared" si="1"/>
        <v>15.449850970978574</v>
      </c>
      <c r="K42" s="129">
        <f t="shared" si="2"/>
        <v>2.071217389741149</v>
      </c>
      <c r="L42" s="127">
        <f t="shared" si="8"/>
        <v>0.88785468047832994</v>
      </c>
      <c r="M42" s="130">
        <f t="shared" si="7"/>
        <v>0.42866320303987493</v>
      </c>
      <c r="N42" s="4"/>
      <c r="O42" s="4"/>
      <c r="P42" s="8">
        <f t="shared" si="3"/>
        <v>4.399</v>
      </c>
      <c r="Q42" s="29">
        <f t="shared" si="4"/>
        <v>88.713920066612516</v>
      </c>
      <c r="R42" s="28"/>
      <c r="S42" s="17">
        <f t="shared" si="5"/>
        <v>2.071217389741149</v>
      </c>
    </row>
    <row r="43" spans="4:19" ht="15" x14ac:dyDescent="0.25">
      <c r="D43" s="15"/>
      <c r="E43" s="141">
        <v>14.188331387682</v>
      </c>
      <c r="F43" s="126">
        <v>1.1100000000000001</v>
      </c>
      <c r="G43" s="131">
        <v>8.8999999999999999E-3</v>
      </c>
      <c r="H43" s="128">
        <f t="shared" si="0"/>
        <v>2.466666666666667E-2</v>
      </c>
      <c r="I43" s="128">
        <f t="shared" si="6"/>
        <v>3.1785714285714284E-4</v>
      </c>
      <c r="J43" s="126">
        <f t="shared" si="1"/>
        <v>15.404863466422261</v>
      </c>
      <c r="K43" s="129">
        <f t="shared" si="2"/>
        <v>2.0772660575505846</v>
      </c>
      <c r="L43" s="127">
        <f t="shared" si="8"/>
        <v>0.92102935015348131</v>
      </c>
      <c r="M43" s="130">
        <f t="shared" si="7"/>
        <v>0.4433853558650625</v>
      </c>
      <c r="N43" s="4"/>
      <c r="O43" s="4"/>
      <c r="P43" s="8">
        <f t="shared" si="3"/>
        <v>4.3890000000000002</v>
      </c>
      <c r="Q43" s="29">
        <f t="shared" si="4"/>
        <v>88.586560747416513</v>
      </c>
      <c r="R43" s="28"/>
      <c r="S43" s="17">
        <f t="shared" si="5"/>
        <v>2.0772660575505846</v>
      </c>
    </row>
    <row r="44" spans="4:19" ht="15" x14ac:dyDescent="0.25">
      <c r="D44" s="15"/>
      <c r="E44" s="141">
        <v>14.726741548145998</v>
      </c>
      <c r="F44" s="126">
        <v>1.21</v>
      </c>
      <c r="G44" s="131">
        <v>9.9000000000000008E-3</v>
      </c>
      <c r="H44" s="128">
        <f t="shared" si="0"/>
        <v>2.6888888888888889E-2</v>
      </c>
      <c r="I44" s="128">
        <f t="shared" si="6"/>
        <v>3.5357142857142857E-4</v>
      </c>
      <c r="J44" s="126">
        <f t="shared" si="1"/>
        <v>15.359878429286429</v>
      </c>
      <c r="K44" s="129">
        <f t="shared" si="2"/>
        <v>2.0833498225471709</v>
      </c>
      <c r="L44" s="127">
        <f t="shared" si="8"/>
        <v>0.95877982471962553</v>
      </c>
      <c r="M44" s="130">
        <f t="shared" si="7"/>
        <v>0.46021067337956245</v>
      </c>
      <c r="N44" s="4"/>
      <c r="O44" s="4"/>
      <c r="P44" s="8">
        <f t="shared" si="3"/>
        <v>4.3789999999999996</v>
      </c>
      <c r="Q44" s="29">
        <f t="shared" si="4"/>
        <v>88.459194442581065</v>
      </c>
      <c r="R44" s="28"/>
      <c r="S44" s="17">
        <f t="shared" si="5"/>
        <v>2.0833498225471709</v>
      </c>
    </row>
    <row r="45" spans="4:19" ht="15" x14ac:dyDescent="0.25">
      <c r="D45" s="15"/>
      <c r="E45" s="141">
        <v>15.185613843995998</v>
      </c>
      <c r="F45" s="126">
        <v>1.31</v>
      </c>
      <c r="G45" s="131">
        <v>1.0699999999999999E-2</v>
      </c>
      <c r="H45" s="128">
        <f t="shared" si="0"/>
        <v>2.9111111111111112E-2</v>
      </c>
      <c r="I45" s="128">
        <f t="shared" si="6"/>
        <v>3.8214285714285715E-4</v>
      </c>
      <c r="J45" s="126">
        <f t="shared" si="1"/>
        <v>15.314896082015384</v>
      </c>
      <c r="K45" s="129">
        <f t="shared" si="2"/>
        <v>2.0894689607184667</v>
      </c>
      <c r="L45" s="127">
        <f t="shared" si="8"/>
        <v>0.99155839926519618</v>
      </c>
      <c r="M45" s="130">
        <f t="shared" si="7"/>
        <v>0.47455043262487495</v>
      </c>
      <c r="N45" s="4"/>
      <c r="O45" s="4"/>
      <c r="P45" s="8">
        <f t="shared" si="3"/>
        <v>4.3689999999999998</v>
      </c>
      <c r="Q45" s="29">
        <f t="shared" si="4"/>
        <v>88.331820521459605</v>
      </c>
      <c r="R45" s="28"/>
      <c r="S45" s="17">
        <f t="shared" si="5"/>
        <v>2.0894689607184667</v>
      </c>
    </row>
    <row r="46" spans="4:19" ht="15" x14ac:dyDescent="0.25">
      <c r="D46" s="15"/>
      <c r="E46" s="141">
        <v>15.485410410617998</v>
      </c>
      <c r="F46" s="126">
        <v>1.4</v>
      </c>
      <c r="G46" s="131">
        <v>1.0699999999999999E-2</v>
      </c>
      <c r="H46" s="128">
        <f t="shared" si="0"/>
        <v>3.1111111111111107E-2</v>
      </c>
      <c r="I46" s="128">
        <f t="shared" si="6"/>
        <v>3.8214285714285715E-4</v>
      </c>
      <c r="J46" s="126">
        <f t="shared" si="1"/>
        <v>15.274414453188177</v>
      </c>
      <c r="K46" s="129">
        <f t="shared" si="2"/>
        <v>2.0950066595397865</v>
      </c>
      <c r="L46" s="127">
        <f t="shared" si="8"/>
        <v>1.0138136854984827</v>
      </c>
      <c r="M46" s="130">
        <f t="shared" si="7"/>
        <v>0.48391907533181244</v>
      </c>
      <c r="N46" s="4"/>
      <c r="O46" s="4"/>
      <c r="P46" s="8">
        <f t="shared" si="3"/>
        <v>4.3600000000000003</v>
      </c>
      <c r="Q46" s="29">
        <f t="shared" si="4"/>
        <v>88.217176959023561</v>
      </c>
      <c r="R46" s="28"/>
      <c r="S46" s="17">
        <f t="shared" si="5"/>
        <v>2.0950066595397865</v>
      </c>
    </row>
    <row r="47" spans="4:19" ht="15" x14ac:dyDescent="0.25">
      <c r="D47" s="15"/>
      <c r="E47" s="141">
        <v>15.467055518783999</v>
      </c>
      <c r="F47" s="126">
        <v>1.5</v>
      </c>
      <c r="G47" s="131">
        <v>1.1300000000000001E-2</v>
      </c>
      <c r="H47" s="128">
        <f t="shared" si="0"/>
        <v>3.3333333333333333E-2</v>
      </c>
      <c r="I47" s="128">
        <f t="shared" si="6"/>
        <v>4.0357142857142865E-4</v>
      </c>
      <c r="J47" s="126">
        <f t="shared" si="1"/>
        <v>15.229437829639933</v>
      </c>
      <c r="K47" s="129">
        <f t="shared" si="2"/>
        <v>2.1011937773383047</v>
      </c>
      <c r="L47" s="127">
        <f t="shared" si="8"/>
        <v>1.0156025253067194</v>
      </c>
      <c r="M47" s="130">
        <f t="shared" si="7"/>
        <v>0.48334548496199992</v>
      </c>
      <c r="N47" s="4"/>
      <c r="O47" s="4"/>
      <c r="P47" s="8">
        <f t="shared" si="3"/>
        <v>4.3499999999999996</v>
      </c>
      <c r="Q47" s="29">
        <f t="shared" si="4"/>
        <v>88.089786828290073</v>
      </c>
      <c r="R47" s="28"/>
      <c r="S47" s="17">
        <f t="shared" si="5"/>
        <v>2.1011937773383047</v>
      </c>
    </row>
    <row r="48" spans="4:19" ht="15" x14ac:dyDescent="0.25">
      <c r="D48" s="15"/>
      <c r="E48" s="141">
        <v>15.271270005887999</v>
      </c>
      <c r="F48" s="126">
        <v>1.59</v>
      </c>
      <c r="G48" s="131">
        <v>1.21E-2</v>
      </c>
      <c r="H48" s="128">
        <f t="shared" si="0"/>
        <v>3.5333333333333335E-2</v>
      </c>
      <c r="I48" s="128">
        <f t="shared" si="6"/>
        <v>4.3214285714285712E-4</v>
      </c>
      <c r="J48" s="126">
        <f t="shared" si="1"/>
        <v>15.188961713690466</v>
      </c>
      <c r="K48" s="129">
        <f t="shared" si="2"/>
        <v>2.1067931174753718</v>
      </c>
      <c r="L48" s="127">
        <f t="shared" si="8"/>
        <v>1.0054189544847785</v>
      </c>
      <c r="M48" s="130">
        <f t="shared" si="7"/>
        <v>0.47722718768399991</v>
      </c>
      <c r="N48" s="4"/>
      <c r="O48" s="4"/>
      <c r="P48" s="8">
        <f t="shared" si="3"/>
        <v>4.3410000000000002</v>
      </c>
      <c r="Q48" s="29">
        <f t="shared" si="4"/>
        <v>87.975127651303282</v>
      </c>
      <c r="R48" s="28"/>
      <c r="S48" s="17">
        <f t="shared" si="5"/>
        <v>2.1067931174753718</v>
      </c>
    </row>
    <row r="49" spans="4:19" ht="15" x14ac:dyDescent="0.25">
      <c r="D49" s="15"/>
      <c r="E49" s="141">
        <v>16.201251192143999</v>
      </c>
      <c r="F49" s="126">
        <v>1.69</v>
      </c>
      <c r="G49" s="131">
        <v>1.2800000000000001E-2</v>
      </c>
      <c r="H49" s="128">
        <f t="shared" si="0"/>
        <v>3.755555555555555E-2</v>
      </c>
      <c r="I49" s="128">
        <f t="shared" si="6"/>
        <v>4.5714285714285719E-4</v>
      </c>
      <c r="J49" s="126">
        <f t="shared" si="1"/>
        <v>15.143991617342355</v>
      </c>
      <c r="K49" s="129">
        <f t="shared" si="2"/>
        <v>2.1130492414796871</v>
      </c>
      <c r="L49" s="127">
        <f t="shared" si="8"/>
        <v>1.0698137982056797</v>
      </c>
      <c r="M49" s="130">
        <f t="shared" si="7"/>
        <v>0.50628909975449987</v>
      </c>
      <c r="N49" s="4"/>
      <c r="O49" s="4"/>
      <c r="P49" s="8">
        <f t="shared" si="3"/>
        <v>4.3310000000000004</v>
      </c>
      <c r="Q49" s="29">
        <f t="shared" si="4"/>
        <v>87.847719030470088</v>
      </c>
      <c r="R49" s="28"/>
      <c r="S49" s="17">
        <f t="shared" si="5"/>
        <v>2.1130492414796871</v>
      </c>
    </row>
    <row r="50" spans="4:19" ht="15" x14ac:dyDescent="0.25">
      <c r="D50" s="15"/>
      <c r="E50" s="141">
        <v>16.415391596873999</v>
      </c>
      <c r="F50" s="126">
        <v>1.79</v>
      </c>
      <c r="G50" s="131">
        <v>1.32E-2</v>
      </c>
      <c r="H50" s="128">
        <f t="shared" ref="H50:H113" si="9">+((F50/10)/$G$13)</f>
        <v>3.9777777777777773E-2</v>
      </c>
      <c r="I50" s="128">
        <f t="shared" ref="I50:I113" si="10">((+G50/10)/$G$14)</f>
        <v>4.7142857142857148E-4</v>
      </c>
      <c r="J50" s="126">
        <f t="shared" ref="J50:J113" si="11">+($G$13^2/2)*(Q50*PI()/180-((F50/10)/$G$13)*SIN(Q50*PI()/180))</f>
        <v>15.099025279205714</v>
      </c>
      <c r="K50" s="129">
        <f t="shared" ref="K50:K113" si="12">+$H$26/J50</f>
        <v>2.1193421037628308</v>
      </c>
      <c r="L50" s="127">
        <f t="shared" ref="L50:L113" si="13">+E50/J50</f>
        <v>1.0871822050315512</v>
      </c>
      <c r="M50" s="130">
        <f t="shared" ref="M50:M113" si="14">+L50/K50</f>
        <v>0.51298098740231246</v>
      </c>
      <c r="N50" s="4"/>
      <c r="O50" s="4"/>
      <c r="P50" s="8">
        <f t="shared" ref="P50:P113" si="15">+$G$13-(F50/10)</f>
        <v>4.3209999999999997</v>
      </c>
      <c r="Q50" s="29">
        <f t="shared" ref="Q50:Q113" si="16">+DEGREES(ACOS((F50/10)/$G$13))</f>
        <v>87.720299761028272</v>
      </c>
      <c r="R50" s="28"/>
      <c r="S50" s="17">
        <f t="shared" ref="S50:S113" si="17">+K50</f>
        <v>2.1193421037628308</v>
      </c>
    </row>
    <row r="51" spans="4:19" ht="15" x14ac:dyDescent="0.25">
      <c r="D51" s="15"/>
      <c r="E51" s="141">
        <v>16.268552462201995</v>
      </c>
      <c r="F51" s="126">
        <v>1.9</v>
      </c>
      <c r="G51" s="131">
        <v>1.3900000000000001E-2</v>
      </c>
      <c r="H51" s="128">
        <f t="shared" si="9"/>
        <v>4.2222222222222223E-2</v>
      </c>
      <c r="I51" s="128">
        <f t="shared" si="10"/>
        <v>4.9642857142857149E-4</v>
      </c>
      <c r="J51" s="126">
        <f t="shared" si="11"/>
        <v>15.049566913810038</v>
      </c>
      <c r="K51" s="129">
        <f t="shared" si="12"/>
        <v>2.1263070348313891</v>
      </c>
      <c r="L51" s="127">
        <f t="shared" si="13"/>
        <v>1.080998048340738</v>
      </c>
      <c r="M51" s="130">
        <f t="shared" si="14"/>
        <v>0.50839226444381236</v>
      </c>
      <c r="N51" s="4"/>
      <c r="O51" s="4"/>
      <c r="P51" s="8">
        <f t="shared" si="15"/>
        <v>4.3099999999999996</v>
      </c>
      <c r="Q51" s="29">
        <f t="shared" si="16"/>
        <v>87.580125509990211</v>
      </c>
      <c r="R51" s="28"/>
      <c r="S51" s="17">
        <f t="shared" si="17"/>
        <v>2.1263070348313891</v>
      </c>
    </row>
    <row r="52" spans="4:19" ht="15" x14ac:dyDescent="0.25">
      <c r="D52" s="73"/>
      <c r="E52" s="141">
        <v>16.556112434268002</v>
      </c>
      <c r="F52" s="126">
        <v>1.9900000000000002</v>
      </c>
      <c r="G52" s="131">
        <v>1.4000000000000002E-2</v>
      </c>
      <c r="H52" s="128">
        <f t="shared" si="9"/>
        <v>4.4222222222222225E-2</v>
      </c>
      <c r="I52" s="128">
        <f t="shared" si="10"/>
        <v>5.0000000000000012E-4</v>
      </c>
      <c r="J52" s="126">
        <f t="shared" si="11"/>
        <v>15.009104768513767</v>
      </c>
      <c r="K52" s="129">
        <f t="shared" si="12"/>
        <v>2.1320392184302612</v>
      </c>
      <c r="L52" s="127">
        <f t="shared" si="13"/>
        <v>1.1030712817062589</v>
      </c>
      <c r="M52" s="130">
        <f t="shared" si="14"/>
        <v>0.51737851357087516</v>
      </c>
      <c r="N52" s="4"/>
      <c r="O52" s="4"/>
      <c r="P52" s="8">
        <f t="shared" si="15"/>
        <v>4.3010000000000002</v>
      </c>
      <c r="Q52" s="29">
        <f t="shared" si="16"/>
        <v>87.46542674378594</v>
      </c>
      <c r="R52" s="28"/>
      <c r="S52" s="17">
        <f t="shared" si="17"/>
        <v>2.1320392184302612</v>
      </c>
    </row>
    <row r="53" spans="4:19" ht="15" x14ac:dyDescent="0.25">
      <c r="D53" s="15"/>
      <c r="E53" s="141">
        <v>16.482692866931998</v>
      </c>
      <c r="F53" s="126">
        <v>2.09</v>
      </c>
      <c r="G53" s="131">
        <v>1.47E-2</v>
      </c>
      <c r="H53" s="128">
        <f t="shared" si="9"/>
        <v>4.6444444444444441E-2</v>
      </c>
      <c r="I53" s="128">
        <f t="shared" si="10"/>
        <v>5.2499999999999997E-4</v>
      </c>
      <c r="J53" s="126">
        <f t="shared" si="11"/>
        <v>14.964151041583172</v>
      </c>
      <c r="K53" s="129">
        <f t="shared" si="12"/>
        <v>2.1384440661602997</v>
      </c>
      <c r="L53" s="127">
        <f t="shared" si="13"/>
        <v>1.1014786486135446</v>
      </c>
      <c r="M53" s="130">
        <f t="shared" si="14"/>
        <v>0.51508415209162495</v>
      </c>
      <c r="N53" s="4"/>
      <c r="O53" s="4"/>
      <c r="P53" s="8">
        <f t="shared" si="15"/>
        <v>4.2910000000000004</v>
      </c>
      <c r="Q53" s="29">
        <f t="shared" si="16"/>
        <v>87.337971728431597</v>
      </c>
      <c r="R53" s="28"/>
      <c r="S53" s="17">
        <f t="shared" si="17"/>
        <v>2.1384440661602997</v>
      </c>
    </row>
    <row r="54" spans="4:19" ht="15" x14ac:dyDescent="0.25">
      <c r="D54" s="105"/>
      <c r="E54" s="141">
        <v>16.580585623379999</v>
      </c>
      <c r="F54" s="126">
        <v>2.19</v>
      </c>
      <c r="G54" s="131">
        <v>1.52E-2</v>
      </c>
      <c r="H54" s="128">
        <f t="shared" si="9"/>
        <v>4.8666666666666664E-2</v>
      </c>
      <c r="I54" s="128">
        <f t="shared" si="10"/>
        <v>5.4285714285714289E-4</v>
      </c>
      <c r="J54" s="126">
        <f t="shared" si="11"/>
        <v>14.919201964120141</v>
      </c>
      <c r="K54" s="129">
        <f t="shared" si="12"/>
        <v>2.1448868429396049</v>
      </c>
      <c r="L54" s="127">
        <f t="shared" si="13"/>
        <v>1.1113587484944165</v>
      </c>
      <c r="M54" s="130">
        <f t="shared" si="14"/>
        <v>0.51814330073062498</v>
      </c>
      <c r="N54" s="4"/>
      <c r="O54" s="4"/>
      <c r="P54" s="8">
        <f t="shared" si="15"/>
        <v>4.2809999999999997</v>
      </c>
      <c r="Q54" s="29">
        <f t="shared" si="16"/>
        <v>87.210503529303878</v>
      </c>
      <c r="R54" s="28"/>
      <c r="S54" s="17">
        <f t="shared" si="17"/>
        <v>2.1448868429396049</v>
      </c>
    </row>
    <row r="55" spans="4:19" ht="15" x14ac:dyDescent="0.25">
      <c r="D55" s="15"/>
      <c r="E55" s="141">
        <v>17.186297053901995</v>
      </c>
      <c r="F55" s="126">
        <v>2.29</v>
      </c>
      <c r="G55" s="131">
        <v>1.61E-2</v>
      </c>
      <c r="H55" s="128">
        <f t="shared" si="9"/>
        <v>5.0888888888888893E-2</v>
      </c>
      <c r="I55" s="128">
        <f t="shared" si="10"/>
        <v>5.7499999999999999E-4</v>
      </c>
      <c r="J55" s="126">
        <f t="shared" si="11"/>
        <v>14.874257759103291</v>
      </c>
      <c r="K55" s="129">
        <f t="shared" si="12"/>
        <v>2.1513678543331327</v>
      </c>
      <c r="L55" s="127">
        <f t="shared" si="13"/>
        <v>1.1554389692745306</v>
      </c>
      <c r="M55" s="130">
        <f t="shared" si="14"/>
        <v>0.53707178293443736</v>
      </c>
      <c r="N55" s="4"/>
      <c r="O55" s="4"/>
      <c r="P55" s="8">
        <f t="shared" si="15"/>
        <v>4.2709999999999999</v>
      </c>
      <c r="Q55" s="29">
        <f t="shared" si="16"/>
        <v>87.08302151120985</v>
      </c>
      <c r="R55" s="28"/>
      <c r="S55" s="17">
        <f t="shared" si="17"/>
        <v>2.1513678543331327</v>
      </c>
    </row>
    <row r="56" spans="4:19" ht="15" x14ac:dyDescent="0.25">
      <c r="D56" s="15"/>
      <c r="E56" s="141">
        <v>17.608459566084001</v>
      </c>
      <c r="F56" s="126">
        <v>2.4</v>
      </c>
      <c r="G56" s="131">
        <v>1.7399999999999999E-2</v>
      </c>
      <c r="H56" s="128">
        <f t="shared" si="9"/>
        <v>5.333333333333333E-2</v>
      </c>
      <c r="I56" s="128">
        <f t="shared" si="10"/>
        <v>6.2142857142857139E-4</v>
      </c>
      <c r="J56" s="126">
        <f t="shared" si="11"/>
        <v>14.824825027473887</v>
      </c>
      <c r="K56" s="129">
        <f t="shared" si="12"/>
        <v>2.1585414964896028</v>
      </c>
      <c r="L56" s="127">
        <f t="shared" si="13"/>
        <v>1.1877684582078631</v>
      </c>
      <c r="M56" s="130">
        <f t="shared" si="14"/>
        <v>0.55026436144012503</v>
      </c>
      <c r="N56" s="4"/>
      <c r="O56" s="4"/>
      <c r="P56" s="8">
        <f t="shared" si="15"/>
        <v>4.26</v>
      </c>
      <c r="Q56" s="29">
        <f t="shared" si="16"/>
        <v>86.94277457154071</v>
      </c>
      <c r="R56" s="28"/>
      <c r="S56" s="17">
        <f t="shared" si="17"/>
        <v>2.1585414964896028</v>
      </c>
    </row>
    <row r="57" spans="4:19" ht="15" x14ac:dyDescent="0.25">
      <c r="D57" s="15"/>
      <c r="E57" s="141">
        <v>18.232525888439998</v>
      </c>
      <c r="F57" s="126">
        <v>2.5</v>
      </c>
      <c r="G57" s="131">
        <v>1.7399999999999999E-2</v>
      </c>
      <c r="H57" s="128">
        <f t="shared" si="9"/>
        <v>5.5555555555555552E-2</v>
      </c>
      <c r="I57" s="128">
        <f t="shared" si="10"/>
        <v>6.2142857142857139E-4</v>
      </c>
      <c r="J57" s="126">
        <f t="shared" si="11"/>
        <v>14.779891780716184</v>
      </c>
      <c r="K57" s="129">
        <f t="shared" si="12"/>
        <v>2.1651038096064723</v>
      </c>
      <c r="L57" s="127">
        <f t="shared" si="13"/>
        <v>1.2336034768690647</v>
      </c>
      <c r="M57" s="130">
        <f t="shared" si="14"/>
        <v>0.56976643401374993</v>
      </c>
      <c r="N57" s="4"/>
      <c r="O57" s="4"/>
      <c r="P57" s="8">
        <f t="shared" si="15"/>
        <v>4.25</v>
      </c>
      <c r="Q57" s="29">
        <f t="shared" si="16"/>
        <v>86.815261463279597</v>
      </c>
      <c r="R57" s="28"/>
      <c r="S57" s="17">
        <f t="shared" si="17"/>
        <v>2.1651038096064723</v>
      </c>
    </row>
    <row r="58" spans="4:19" ht="15" x14ac:dyDescent="0.25">
      <c r="D58" s="15"/>
      <c r="E58" s="142">
        <v>18.391601617667998</v>
      </c>
      <c r="F58" s="132">
        <v>2.6100000000000003</v>
      </c>
      <c r="G58" s="133">
        <v>1.7599999999999998E-2</v>
      </c>
      <c r="H58" s="128">
        <f t="shared" si="9"/>
        <v>5.8000000000000003E-2</v>
      </c>
      <c r="I58" s="128">
        <f t="shared" si="10"/>
        <v>6.2857142857142853E-4</v>
      </c>
      <c r="J58" s="126">
        <f t="shared" si="11"/>
        <v>14.73047164447881</v>
      </c>
      <c r="K58" s="129">
        <f t="shared" si="12"/>
        <v>2.172367645267764</v>
      </c>
      <c r="L58" s="127">
        <f t="shared" si="13"/>
        <v>1.2485412593398821</v>
      </c>
      <c r="M58" s="130">
        <f t="shared" si="14"/>
        <v>0.57473755055212494</v>
      </c>
      <c r="N58" s="4"/>
      <c r="O58" s="4"/>
      <c r="P58" s="8">
        <f t="shared" si="15"/>
        <v>4.2389999999999999</v>
      </c>
      <c r="Q58" s="29">
        <f t="shared" si="16"/>
        <v>86.674978779739746</v>
      </c>
      <c r="R58" s="28"/>
      <c r="S58" s="17">
        <f t="shared" si="17"/>
        <v>2.172367645267764</v>
      </c>
    </row>
    <row r="59" spans="4:19" ht="15" x14ac:dyDescent="0.25">
      <c r="D59" s="15"/>
      <c r="E59" s="141">
        <v>18.110159942879999</v>
      </c>
      <c r="F59" s="126">
        <v>2.71</v>
      </c>
      <c r="G59" s="131">
        <v>1.77E-2</v>
      </c>
      <c r="H59" s="128">
        <f t="shared" si="9"/>
        <v>6.0222222222222226E-2</v>
      </c>
      <c r="I59" s="128">
        <f t="shared" si="10"/>
        <v>6.3214285714285727E-4</v>
      </c>
      <c r="J59" s="126">
        <f t="shared" si="11"/>
        <v>14.685550340359885</v>
      </c>
      <c r="K59" s="129">
        <f t="shared" si="12"/>
        <v>2.179012652461195</v>
      </c>
      <c r="L59" s="127">
        <f t="shared" si="13"/>
        <v>1.2331958641759824</v>
      </c>
      <c r="M59" s="130">
        <f t="shared" si="14"/>
        <v>0.56594249821500009</v>
      </c>
      <c r="N59" s="4"/>
      <c r="O59" s="4"/>
      <c r="P59" s="8">
        <f t="shared" si="15"/>
        <v>4.2290000000000001</v>
      </c>
      <c r="Q59" s="29">
        <f t="shared" si="16"/>
        <v>86.547431771210398</v>
      </c>
      <c r="R59" s="28"/>
      <c r="S59" s="17">
        <f t="shared" si="17"/>
        <v>2.179012652461195</v>
      </c>
    </row>
    <row r="60" spans="4:19" ht="15" x14ac:dyDescent="0.25">
      <c r="D60" s="15"/>
      <c r="E60" s="141">
        <v>18.770936048903998</v>
      </c>
      <c r="F60" s="126">
        <v>2.8</v>
      </c>
      <c r="G60" s="131">
        <v>1.8200000000000001E-2</v>
      </c>
      <c r="H60" s="128">
        <f t="shared" si="9"/>
        <v>6.2222222222222213E-2</v>
      </c>
      <c r="I60" s="128">
        <f t="shared" si="10"/>
        <v>6.5000000000000008E-4</v>
      </c>
      <c r="J60" s="126">
        <f t="shared" si="11"/>
        <v>14.645126318653199</v>
      </c>
      <c r="K60" s="129">
        <f t="shared" si="12"/>
        <v>2.1850272441311929</v>
      </c>
      <c r="L60" s="127">
        <f t="shared" si="13"/>
        <v>1.2817189582718613</v>
      </c>
      <c r="M60" s="130">
        <f t="shared" si="14"/>
        <v>0.58659175152824994</v>
      </c>
      <c r="N60" s="4"/>
      <c r="O60" s="4"/>
      <c r="P60" s="8">
        <f t="shared" si="15"/>
        <v>4.22</v>
      </c>
      <c r="Q60" s="29">
        <f t="shared" si="16"/>
        <v>86.432624833393191</v>
      </c>
      <c r="R60" s="28"/>
      <c r="S60" s="17">
        <f t="shared" si="17"/>
        <v>2.1850272441311929</v>
      </c>
    </row>
    <row r="61" spans="4:19" ht="15" x14ac:dyDescent="0.25">
      <c r="D61" s="15"/>
      <c r="E61" s="141">
        <v>18.819882427128</v>
      </c>
      <c r="F61" s="126">
        <v>2.8900000000000006</v>
      </c>
      <c r="G61" s="131">
        <v>1.8200000000000001E-2</v>
      </c>
      <c r="H61" s="128">
        <f t="shared" si="9"/>
        <v>6.4222222222222236E-2</v>
      </c>
      <c r="I61" s="128">
        <f t="shared" si="10"/>
        <v>6.5000000000000008E-4</v>
      </c>
      <c r="J61" s="126">
        <f t="shared" si="11"/>
        <v>14.604707346736459</v>
      </c>
      <c r="K61" s="129">
        <f t="shared" si="12"/>
        <v>2.1910743735067491</v>
      </c>
      <c r="L61" s="127">
        <f t="shared" si="13"/>
        <v>1.2886175655778174</v>
      </c>
      <c r="M61" s="130">
        <f t="shared" si="14"/>
        <v>0.58812132584775001</v>
      </c>
      <c r="N61" s="4"/>
      <c r="O61" s="4"/>
      <c r="P61" s="8">
        <f t="shared" si="15"/>
        <v>4.2110000000000003</v>
      </c>
      <c r="Q61" s="29">
        <f t="shared" si="16"/>
        <v>86.317803552031705</v>
      </c>
      <c r="R61" s="28"/>
      <c r="S61" s="17">
        <f t="shared" si="17"/>
        <v>2.1910743735067491</v>
      </c>
    </row>
    <row r="62" spans="4:19" ht="15" x14ac:dyDescent="0.25">
      <c r="D62" s="15"/>
      <c r="E62" s="141">
        <v>18.581268833285996</v>
      </c>
      <c r="F62" s="126">
        <v>2.99</v>
      </c>
      <c r="G62" s="131">
        <v>1.8200000000000001E-2</v>
      </c>
      <c r="H62" s="128">
        <f t="shared" si="9"/>
        <v>6.6444444444444459E-2</v>
      </c>
      <c r="I62" s="128">
        <f t="shared" si="10"/>
        <v>6.5000000000000008E-4</v>
      </c>
      <c r="J62" s="126">
        <f t="shared" si="11"/>
        <v>14.559803498759985</v>
      </c>
      <c r="K62" s="129">
        <f t="shared" si="12"/>
        <v>2.1978318596624842</v>
      </c>
      <c r="L62" s="127">
        <f t="shared" si="13"/>
        <v>1.2762032698359225</v>
      </c>
      <c r="M62" s="130">
        <f t="shared" si="14"/>
        <v>0.58066465104018739</v>
      </c>
      <c r="N62" s="4"/>
      <c r="O62" s="4"/>
      <c r="P62" s="8">
        <f t="shared" si="15"/>
        <v>4.2009999999999996</v>
      </c>
      <c r="Q62" s="29">
        <f t="shared" si="16"/>
        <v>86.190206960210418</v>
      </c>
      <c r="R62" s="28"/>
      <c r="S62" s="17">
        <f t="shared" si="17"/>
        <v>2.1978318596624842</v>
      </c>
    </row>
    <row r="63" spans="4:19" ht="15" x14ac:dyDescent="0.25">
      <c r="D63" s="15"/>
      <c r="E63" s="141">
        <v>18.770936048903998</v>
      </c>
      <c r="F63" s="126">
        <v>3.09</v>
      </c>
      <c r="G63" s="131">
        <v>1.8200000000000001E-2</v>
      </c>
      <c r="H63" s="128">
        <f t="shared" si="9"/>
        <v>6.8666666666666668E-2</v>
      </c>
      <c r="I63" s="128">
        <f t="shared" si="10"/>
        <v>6.5000000000000008E-4</v>
      </c>
      <c r="J63" s="126">
        <f t="shared" si="11"/>
        <v>14.514906309952153</v>
      </c>
      <c r="K63" s="129">
        <f t="shared" si="12"/>
        <v>2.204630144809077</v>
      </c>
      <c r="L63" s="127">
        <f t="shared" si="13"/>
        <v>1.2932178581155358</v>
      </c>
      <c r="M63" s="130">
        <f t="shared" si="14"/>
        <v>0.58659175152824994</v>
      </c>
      <c r="N63" s="4"/>
      <c r="O63" s="4"/>
      <c r="P63" s="8">
        <f t="shared" si="15"/>
        <v>4.1909999999999998</v>
      </c>
      <c r="Q63" s="29">
        <f t="shared" si="16"/>
        <v>86.062591443196823</v>
      </c>
      <c r="R63" s="28"/>
      <c r="S63" s="17">
        <f t="shared" si="17"/>
        <v>2.204630144809077</v>
      </c>
    </row>
    <row r="64" spans="4:19" ht="15" x14ac:dyDescent="0.25">
      <c r="D64" s="15"/>
      <c r="E64" s="141">
        <v>18.9667215618</v>
      </c>
      <c r="F64" s="126">
        <v>3.19</v>
      </c>
      <c r="G64" s="131">
        <v>1.9200000000000002E-2</v>
      </c>
      <c r="H64" s="128">
        <f t="shared" si="9"/>
        <v>7.088888888888889E-2</v>
      </c>
      <c r="I64" s="128">
        <f t="shared" si="10"/>
        <v>6.8571428571428581E-4</v>
      </c>
      <c r="J64" s="126">
        <f t="shared" si="11"/>
        <v>14.470016004065592</v>
      </c>
      <c r="K64" s="129">
        <f t="shared" si="12"/>
        <v>2.2114695651344869</v>
      </c>
      <c r="L64" s="127">
        <f t="shared" si="13"/>
        <v>1.3107602338843982</v>
      </c>
      <c r="M64" s="130">
        <f t="shared" si="14"/>
        <v>0.59271004880625</v>
      </c>
      <c r="N64" s="4"/>
      <c r="O64" s="4"/>
      <c r="P64" s="8">
        <f t="shared" si="15"/>
        <v>4.181</v>
      </c>
      <c r="Q64" s="29">
        <f t="shared" si="16"/>
        <v>85.934956359190508</v>
      </c>
      <c r="R64" s="28"/>
      <c r="S64" s="17">
        <f t="shared" si="17"/>
        <v>2.2114695651344869</v>
      </c>
    </row>
    <row r="65" spans="4:19" ht="15" x14ac:dyDescent="0.25">
      <c r="D65" s="15"/>
      <c r="E65" s="141">
        <v>19.150270480139998</v>
      </c>
      <c r="F65" s="126">
        <v>3.29</v>
      </c>
      <c r="G65" s="131">
        <v>1.9200000000000002E-2</v>
      </c>
      <c r="H65" s="128">
        <f t="shared" si="9"/>
        <v>7.3111111111111113E-2</v>
      </c>
      <c r="I65" s="128">
        <f t="shared" si="10"/>
        <v>6.8571428571428581E-4</v>
      </c>
      <c r="J65" s="126">
        <f t="shared" si="11"/>
        <v>14.425132804955858</v>
      </c>
      <c r="K65" s="129">
        <f t="shared" si="12"/>
        <v>2.2183504604551141</v>
      </c>
      <c r="L65" s="127">
        <f t="shared" si="13"/>
        <v>1.3275628542955795</v>
      </c>
      <c r="M65" s="130">
        <f t="shared" si="14"/>
        <v>0.59844595250437493</v>
      </c>
      <c r="N65" s="4"/>
      <c r="O65" s="4"/>
      <c r="P65" s="8">
        <f t="shared" si="15"/>
        <v>4.1710000000000003</v>
      </c>
      <c r="Q65" s="29">
        <f t="shared" si="16"/>
        <v>85.80730106551033</v>
      </c>
      <c r="R65" s="28"/>
      <c r="S65" s="17">
        <f t="shared" si="17"/>
        <v>2.2183504604551141</v>
      </c>
    </row>
    <row r="66" spans="4:19" ht="15" x14ac:dyDescent="0.25">
      <c r="D66" s="15"/>
      <c r="E66" s="141">
        <v>19.725390424271996</v>
      </c>
      <c r="F66" s="126">
        <v>3.38</v>
      </c>
      <c r="G66" s="131">
        <v>1.9200000000000002E-2</v>
      </c>
      <c r="H66" s="128">
        <f t="shared" si="9"/>
        <v>7.5111111111111101E-2</v>
      </c>
      <c r="I66" s="128">
        <f t="shared" si="10"/>
        <v>6.8571428571428581E-4</v>
      </c>
      <c r="J66" s="126">
        <f t="shared" si="11"/>
        <v>14.384744187153554</v>
      </c>
      <c r="K66" s="129">
        <f t="shared" si="12"/>
        <v>2.2245790111844972</v>
      </c>
      <c r="L66" s="127">
        <f t="shared" si="13"/>
        <v>1.3712715476642234</v>
      </c>
      <c r="M66" s="130">
        <f t="shared" si="14"/>
        <v>0.61641845075849988</v>
      </c>
      <c r="N66" s="4"/>
      <c r="O66" s="4"/>
      <c r="P66" s="8">
        <f t="shared" si="15"/>
        <v>4.1619999999999999</v>
      </c>
      <c r="Q66" s="29">
        <f t="shared" si="16"/>
        <v>85.692393490017949</v>
      </c>
      <c r="R66" s="28"/>
      <c r="S66" s="17">
        <f t="shared" si="17"/>
        <v>2.2245790111844972</v>
      </c>
    </row>
    <row r="67" spans="4:19" ht="15" x14ac:dyDescent="0.25">
      <c r="D67" s="15"/>
      <c r="E67" s="141">
        <v>19.921175937167998</v>
      </c>
      <c r="F67" s="126">
        <v>3.47</v>
      </c>
      <c r="G67" s="131">
        <v>1.9200000000000002E-2</v>
      </c>
      <c r="H67" s="128">
        <f t="shared" si="9"/>
        <v>7.7111111111111116E-2</v>
      </c>
      <c r="I67" s="128">
        <f t="shared" si="10"/>
        <v>6.8571428571428581E-4</v>
      </c>
      <c r="J67" s="126">
        <f t="shared" si="11"/>
        <v>14.344361670592368</v>
      </c>
      <c r="K67" s="129">
        <f t="shared" si="12"/>
        <v>2.2308416878252428</v>
      </c>
      <c r="L67" s="127">
        <f t="shared" si="13"/>
        <v>1.3887809297229834</v>
      </c>
      <c r="M67" s="130">
        <f t="shared" si="14"/>
        <v>0.62253674803649994</v>
      </c>
      <c r="N67" s="4"/>
      <c r="O67" s="4"/>
      <c r="P67" s="8">
        <f t="shared" si="15"/>
        <v>4.1529999999999996</v>
      </c>
      <c r="Q67" s="29">
        <f t="shared" si="16"/>
        <v>85.577468553564458</v>
      </c>
      <c r="R67" s="28"/>
      <c r="S67" s="17">
        <f t="shared" si="17"/>
        <v>2.2308416878252428</v>
      </c>
    </row>
    <row r="68" spans="4:19" ht="15" x14ac:dyDescent="0.25">
      <c r="D68" s="15"/>
      <c r="E68" s="141">
        <v>19.823283180720001</v>
      </c>
      <c r="F68" s="126">
        <v>3.57</v>
      </c>
      <c r="G68" s="131">
        <v>2.0200000000000003E-2</v>
      </c>
      <c r="H68" s="128">
        <f t="shared" si="9"/>
        <v>7.9333333333333325E-2</v>
      </c>
      <c r="I68" s="128">
        <f t="shared" si="10"/>
        <v>7.2142857142857154E-4</v>
      </c>
      <c r="J68" s="126">
        <f t="shared" si="11"/>
        <v>14.299499562287743</v>
      </c>
      <c r="K68" s="129">
        <f t="shared" si="12"/>
        <v>2.2378405524340179</v>
      </c>
      <c r="L68" s="127">
        <f t="shared" si="13"/>
        <v>1.3862920932562008</v>
      </c>
      <c r="M68" s="130">
        <f t="shared" si="14"/>
        <v>0.61947759939750013</v>
      </c>
      <c r="N68" s="4"/>
      <c r="O68" s="4"/>
      <c r="P68" s="8">
        <f t="shared" si="15"/>
        <v>4.1429999999999998</v>
      </c>
      <c r="Q68" s="29">
        <f t="shared" si="16"/>
        <v>85.449753245870767</v>
      </c>
      <c r="R68" s="28"/>
      <c r="S68" s="17">
        <f t="shared" si="17"/>
        <v>2.2378405524340179</v>
      </c>
    </row>
    <row r="69" spans="4:19" ht="15" x14ac:dyDescent="0.25">
      <c r="D69" s="15"/>
      <c r="E69" s="141">
        <v>19.749863613384001</v>
      </c>
      <c r="F69" s="132">
        <v>3.67</v>
      </c>
      <c r="G69" s="131">
        <v>2.0200000000000003E-2</v>
      </c>
      <c r="H69" s="128">
        <f t="shared" si="9"/>
        <v>8.1555555555555548E-2</v>
      </c>
      <c r="I69" s="128">
        <f t="shared" si="10"/>
        <v>7.2142857142857154E-4</v>
      </c>
      <c r="J69" s="126">
        <f t="shared" si="11"/>
        <v>14.254645412410182</v>
      </c>
      <c r="K69" s="129">
        <f t="shared" si="12"/>
        <v>2.2448822172833989</v>
      </c>
      <c r="L69" s="127">
        <f t="shared" si="13"/>
        <v>1.3855036756080685</v>
      </c>
      <c r="M69" s="130">
        <f t="shared" si="14"/>
        <v>0.61718323791825003</v>
      </c>
      <c r="N69" s="4"/>
      <c r="O69" s="4"/>
      <c r="P69" s="8">
        <f t="shared" si="15"/>
        <v>4.133</v>
      </c>
      <c r="Q69" s="29">
        <f t="shared" si="16"/>
        <v>85.32201527775841</v>
      </c>
      <c r="R69" s="28"/>
      <c r="S69" s="17">
        <f t="shared" si="17"/>
        <v>2.2448822172833989</v>
      </c>
    </row>
    <row r="70" spans="4:19" ht="15" x14ac:dyDescent="0.25">
      <c r="D70" s="15"/>
      <c r="E70" s="141">
        <v>20.1903810174</v>
      </c>
      <c r="F70" s="126">
        <v>3.77</v>
      </c>
      <c r="G70" s="131">
        <v>2.0200000000000003E-2</v>
      </c>
      <c r="H70" s="128">
        <f t="shared" si="9"/>
        <v>8.3777777777777784E-2</v>
      </c>
      <c r="I70" s="128">
        <f t="shared" si="10"/>
        <v>7.2142857142857154E-4</v>
      </c>
      <c r="J70" s="126">
        <f t="shared" si="11"/>
        <v>14.209799445357026</v>
      </c>
      <c r="K70" s="129">
        <f t="shared" si="12"/>
        <v>2.2519670402847116</v>
      </c>
      <c r="L70" s="127">
        <f t="shared" si="13"/>
        <v>1.4208772681867157</v>
      </c>
      <c r="M70" s="130">
        <f t="shared" si="14"/>
        <v>0.63094940679375</v>
      </c>
      <c r="N70" s="4"/>
      <c r="O70" s="4"/>
      <c r="P70" s="8">
        <f t="shared" si="15"/>
        <v>4.1230000000000002</v>
      </c>
      <c r="Q70" s="29">
        <f t="shared" si="16"/>
        <v>85.194254001903829</v>
      </c>
      <c r="R70" s="28"/>
      <c r="S70" s="17">
        <f t="shared" si="17"/>
        <v>2.2519670402847116</v>
      </c>
    </row>
    <row r="71" spans="4:19" ht="15" x14ac:dyDescent="0.25">
      <c r="D71" s="15"/>
      <c r="E71" s="141">
        <v>20.135316341898001</v>
      </c>
      <c r="F71" s="138">
        <v>3.87</v>
      </c>
      <c r="G71" s="131">
        <v>2.0300000000000002E-2</v>
      </c>
      <c r="H71" s="128">
        <f t="shared" si="9"/>
        <v>8.6000000000000007E-2</v>
      </c>
      <c r="I71" s="128">
        <f t="shared" si="10"/>
        <v>7.2500000000000006E-4</v>
      </c>
      <c r="J71" s="126">
        <f t="shared" si="11"/>
        <v>14.164961885648479</v>
      </c>
      <c r="K71" s="129">
        <f t="shared" si="12"/>
        <v>2.2590953832654823</v>
      </c>
      <c r="L71" s="127">
        <f t="shared" si="13"/>
        <v>1.4214875058928687</v>
      </c>
      <c r="M71" s="130">
        <f t="shared" si="14"/>
        <v>0.62922863568431253</v>
      </c>
      <c r="N71" s="4"/>
      <c r="O71" s="4"/>
      <c r="P71" s="8">
        <f t="shared" si="15"/>
        <v>4.1129999999999995</v>
      </c>
      <c r="Q71" s="29">
        <f t="shared" si="16"/>
        <v>85.066468769928903</v>
      </c>
      <c r="R71" s="28"/>
      <c r="S71" s="17">
        <f t="shared" si="17"/>
        <v>2.2590953832654823</v>
      </c>
    </row>
    <row r="72" spans="4:19" ht="15" x14ac:dyDescent="0.25">
      <c r="D72" s="15"/>
      <c r="E72" s="142">
        <v>19.853874667109999</v>
      </c>
      <c r="F72" s="132">
        <v>3.97</v>
      </c>
      <c r="G72" s="133">
        <v>2.0899999999999998E-2</v>
      </c>
      <c r="H72" s="128">
        <f t="shared" si="9"/>
        <v>8.822222222222223E-2</v>
      </c>
      <c r="I72" s="128">
        <f t="shared" si="10"/>
        <v>7.4642857142857139E-4</v>
      </c>
      <c r="J72" s="126">
        <f t="shared" si="11"/>
        <v>14.120132957931045</v>
      </c>
      <c r="K72" s="129">
        <f t="shared" si="12"/>
        <v>2.2662676120217502</v>
      </c>
      <c r="L72" s="127">
        <f t="shared" si="13"/>
        <v>1.4060685353503279</v>
      </c>
      <c r="M72" s="130">
        <f t="shared" si="14"/>
        <v>0.62043358334718746</v>
      </c>
      <c r="N72" s="4"/>
      <c r="O72" s="4"/>
      <c r="P72" s="8">
        <f t="shared" si="15"/>
        <v>4.1029999999999998</v>
      </c>
      <c r="Q72" s="29">
        <f t="shared" si="16"/>
        <v>84.938658932370643</v>
      </c>
      <c r="R72" s="28"/>
      <c r="S72" s="17">
        <f t="shared" si="17"/>
        <v>2.2662676120217502</v>
      </c>
    </row>
    <row r="73" spans="4:19" ht="15" x14ac:dyDescent="0.25">
      <c r="D73" s="15"/>
      <c r="E73" s="142">
        <v>20.428994611241997</v>
      </c>
      <c r="F73" s="132">
        <v>4.0599999999999996</v>
      </c>
      <c r="G73" s="133">
        <v>2.0899999999999998E-2</v>
      </c>
      <c r="H73" s="128">
        <f t="shared" si="9"/>
        <v>9.0222222222222218E-2</v>
      </c>
      <c r="I73" s="128">
        <f t="shared" si="10"/>
        <v>7.4642857142857139E-4</v>
      </c>
      <c r="J73" s="126">
        <f t="shared" si="11"/>
        <v>14.079794489112652</v>
      </c>
      <c r="K73" s="129">
        <f t="shared" si="12"/>
        <v>2.2727604458107917</v>
      </c>
      <c r="L73" s="127">
        <f t="shared" si="13"/>
        <v>1.4509440906285194</v>
      </c>
      <c r="M73" s="130">
        <f t="shared" si="14"/>
        <v>0.6384060816013124</v>
      </c>
      <c r="N73" s="4"/>
      <c r="O73" s="4"/>
      <c r="P73" s="8">
        <f t="shared" si="15"/>
        <v>4.0940000000000003</v>
      </c>
      <c r="Q73" s="29">
        <f t="shared" si="16"/>
        <v>84.823608503114968</v>
      </c>
      <c r="R73" s="28"/>
      <c r="S73" s="17">
        <f t="shared" si="17"/>
        <v>2.2727604458107917</v>
      </c>
    </row>
    <row r="74" spans="4:19" ht="15" x14ac:dyDescent="0.25">
      <c r="D74" s="15"/>
      <c r="E74" s="142">
        <v>20.692081394195995</v>
      </c>
      <c r="F74" s="132">
        <v>4.16</v>
      </c>
      <c r="G74" s="133">
        <v>2.0899999999999998E-2</v>
      </c>
      <c r="H74" s="128">
        <f t="shared" si="9"/>
        <v>9.2444444444444454E-2</v>
      </c>
      <c r="I74" s="128">
        <f t="shared" si="10"/>
        <v>7.4642857142857139E-4</v>
      </c>
      <c r="J74" s="126">
        <f t="shared" si="11"/>
        <v>14.034982581547178</v>
      </c>
      <c r="K74" s="129">
        <f t="shared" si="12"/>
        <v>2.2800170797556065</v>
      </c>
      <c r="L74" s="127">
        <f t="shared" si="13"/>
        <v>1.4743218435768772</v>
      </c>
      <c r="M74" s="130">
        <f t="shared" si="14"/>
        <v>0.64662754356862484</v>
      </c>
      <c r="N74" s="4"/>
      <c r="O74" s="4"/>
      <c r="P74" s="8">
        <f t="shared" si="15"/>
        <v>4.0839999999999996</v>
      </c>
      <c r="Q74" s="29">
        <f t="shared" si="16"/>
        <v>84.69575012165825</v>
      </c>
      <c r="R74" s="28"/>
      <c r="S74" s="17">
        <f t="shared" si="17"/>
        <v>2.2800170797556065</v>
      </c>
    </row>
    <row r="75" spans="4:19" ht="15" x14ac:dyDescent="0.25">
      <c r="D75" s="15"/>
      <c r="E75" s="142">
        <v>20.282155476570001</v>
      </c>
      <c r="F75" s="132">
        <v>4.2699999999999996</v>
      </c>
      <c r="G75" s="133">
        <v>2.0899999999999998E-2</v>
      </c>
      <c r="H75" s="128">
        <f t="shared" si="9"/>
        <v>9.488888888888887E-2</v>
      </c>
      <c r="I75" s="128">
        <f t="shared" si="10"/>
        <v>7.4642857142857139E-4</v>
      </c>
      <c r="J75" s="126">
        <f t="shared" si="11"/>
        <v>13.985700215158502</v>
      </c>
      <c r="K75" s="129">
        <f t="shared" si="12"/>
        <v>2.2880513315533939</v>
      </c>
      <c r="L75" s="127">
        <f t="shared" si="13"/>
        <v>1.4502066514043424</v>
      </c>
      <c r="M75" s="130">
        <f t="shared" si="14"/>
        <v>0.63381735864281263</v>
      </c>
      <c r="N75" s="4"/>
      <c r="O75" s="4"/>
      <c r="P75" s="8">
        <f t="shared" si="15"/>
        <v>4.0730000000000004</v>
      </c>
      <c r="Q75" s="29">
        <f t="shared" si="16"/>
        <v>84.555075274650449</v>
      </c>
      <c r="R75" s="28"/>
      <c r="S75" s="17">
        <f t="shared" si="17"/>
        <v>2.2880513315533939</v>
      </c>
    </row>
    <row r="76" spans="4:19" ht="15" x14ac:dyDescent="0.25">
      <c r="D76" s="15"/>
      <c r="E76" s="142">
        <v>20.557478854079999</v>
      </c>
      <c r="F76" s="132">
        <v>4.37</v>
      </c>
      <c r="G76" s="133">
        <v>2.1100000000000001E-2</v>
      </c>
      <c r="H76" s="128">
        <f t="shared" si="9"/>
        <v>9.7111111111111106E-2</v>
      </c>
      <c r="I76" s="128">
        <f t="shared" si="10"/>
        <v>7.5357142857142853E-4</v>
      </c>
      <c r="J76" s="126">
        <f t="shared" si="11"/>
        <v>13.940908064518965</v>
      </c>
      <c r="K76" s="129">
        <f t="shared" si="12"/>
        <v>2.2954028426199344</v>
      </c>
      <c r="L76" s="127">
        <f t="shared" si="13"/>
        <v>1.4746154812110757</v>
      </c>
      <c r="M76" s="130">
        <f t="shared" si="14"/>
        <v>0.64242121418999998</v>
      </c>
      <c r="N76" s="4"/>
      <c r="O76" s="4"/>
      <c r="P76" s="8">
        <f t="shared" si="15"/>
        <v>4.0629999999999997</v>
      </c>
      <c r="Q76" s="29">
        <f t="shared" si="16"/>
        <v>84.427160497359381</v>
      </c>
      <c r="R76" s="28"/>
      <c r="S76" s="17">
        <f t="shared" si="17"/>
        <v>2.2954028426199344</v>
      </c>
    </row>
    <row r="77" spans="4:19" ht="15" x14ac:dyDescent="0.25">
      <c r="D77" s="15"/>
      <c r="E77" s="160">
        <v>20.661489907805997</v>
      </c>
      <c r="F77" s="161">
        <v>4.47</v>
      </c>
      <c r="G77" s="162">
        <v>2.1100000000000001E-2</v>
      </c>
      <c r="H77" s="128">
        <f t="shared" si="9"/>
        <v>9.9333333333333329E-2</v>
      </c>
      <c r="I77" s="128">
        <f t="shared" si="10"/>
        <v>7.5357142857142853E-4</v>
      </c>
      <c r="J77" s="126">
        <f t="shared" si="11"/>
        <v>13.896125671119901</v>
      </c>
      <c r="K77" s="129">
        <f t="shared" si="12"/>
        <v>2.3028001298595835</v>
      </c>
      <c r="L77" s="127">
        <f t="shared" si="13"/>
        <v>1.4868525513371289</v>
      </c>
      <c r="M77" s="130">
        <f t="shared" si="14"/>
        <v>0.64567155961893741</v>
      </c>
      <c r="N77" s="4"/>
      <c r="O77" s="4"/>
      <c r="P77" s="8">
        <f t="shared" si="15"/>
        <v>4.0529999999999999</v>
      </c>
      <c r="Q77" s="29">
        <f t="shared" si="16"/>
        <v>84.299217849822796</v>
      </c>
      <c r="R77" s="28"/>
      <c r="S77" s="17">
        <f t="shared" si="17"/>
        <v>2.3028001298595835</v>
      </c>
    </row>
    <row r="78" spans="4:19" ht="15.75" x14ac:dyDescent="0.25">
      <c r="D78" s="76"/>
      <c r="E78" s="160">
        <v>20.808329042478</v>
      </c>
      <c r="F78" s="161">
        <v>4.57</v>
      </c>
      <c r="G78" s="162">
        <v>2.1700000000000001E-2</v>
      </c>
      <c r="H78" s="128">
        <f t="shared" si="9"/>
        <v>0.10155555555555557</v>
      </c>
      <c r="I78" s="128">
        <f t="shared" si="10"/>
        <v>7.7500000000000008E-4</v>
      </c>
      <c r="J78" s="126">
        <f t="shared" si="11"/>
        <v>13.851353260439064</v>
      </c>
      <c r="K78" s="129">
        <f t="shared" si="12"/>
        <v>2.3102435840254971</v>
      </c>
      <c r="L78" s="127">
        <f t="shared" si="13"/>
        <v>1.5022596457711319</v>
      </c>
      <c r="M78" s="130">
        <f t="shared" si="14"/>
        <v>0.65026028257743762</v>
      </c>
      <c r="N78" s="4"/>
      <c r="O78" s="4"/>
      <c r="P78" s="8">
        <f t="shared" si="15"/>
        <v>4.0430000000000001</v>
      </c>
      <c r="Q78" s="29">
        <f t="shared" si="16"/>
        <v>84.171246675421926</v>
      </c>
      <c r="R78" s="28"/>
      <c r="S78" s="17">
        <f t="shared" si="17"/>
        <v>2.3102435840254971</v>
      </c>
    </row>
    <row r="79" spans="4:19" ht="15.75" x14ac:dyDescent="0.25">
      <c r="D79" s="103"/>
      <c r="E79" s="160">
        <v>20.955168177149996</v>
      </c>
      <c r="F79" s="161">
        <v>4.67</v>
      </c>
      <c r="G79" s="162">
        <v>2.1700000000000001E-2</v>
      </c>
      <c r="H79" s="128">
        <f t="shared" si="9"/>
        <v>0.10377777777777777</v>
      </c>
      <c r="I79" s="128">
        <f t="shared" si="10"/>
        <v>7.7500000000000008E-4</v>
      </c>
      <c r="J79" s="126">
        <f t="shared" si="11"/>
        <v>13.80659105810507</v>
      </c>
      <c r="K79" s="129">
        <f t="shared" si="12"/>
        <v>2.3177336002296243</v>
      </c>
      <c r="L79" s="127">
        <f t="shared" si="13"/>
        <v>1.5177655432075972</v>
      </c>
      <c r="M79" s="130">
        <f t="shared" si="14"/>
        <v>0.65484900553593728</v>
      </c>
      <c r="N79" s="4"/>
      <c r="O79" s="4"/>
      <c r="P79" s="8">
        <f t="shared" si="15"/>
        <v>4.0330000000000004</v>
      </c>
      <c r="Q79" s="29">
        <f t="shared" si="16"/>
        <v>84.043246316236235</v>
      </c>
      <c r="R79" s="28"/>
      <c r="S79" s="17">
        <f t="shared" si="17"/>
        <v>2.3177336002296243</v>
      </c>
    </row>
    <row r="80" spans="4:19" ht="15.75" x14ac:dyDescent="0.25">
      <c r="D80" s="103"/>
      <c r="E80" s="160">
        <v>21.010232852651995</v>
      </c>
      <c r="F80" s="161">
        <v>4.7699999999999996</v>
      </c>
      <c r="G80" s="162">
        <v>2.1700000000000001E-2</v>
      </c>
      <c r="H80" s="128">
        <f t="shared" si="9"/>
        <v>0.106</v>
      </c>
      <c r="I80" s="128">
        <f t="shared" si="10"/>
        <v>7.7500000000000008E-4</v>
      </c>
      <c r="J80" s="126">
        <f t="shared" si="11"/>
        <v>13.761839289900937</v>
      </c>
      <c r="K80" s="129">
        <f t="shared" si="12"/>
        <v>2.3252705780021028</v>
      </c>
      <c r="L80" s="127">
        <f t="shared" si="13"/>
        <v>1.5267023840389022</v>
      </c>
      <c r="M80" s="130">
        <f t="shared" si="14"/>
        <v>0.65656977664537486</v>
      </c>
      <c r="N80" s="4"/>
      <c r="O80" s="4"/>
      <c r="P80" s="8">
        <f t="shared" si="15"/>
        <v>4.0229999999999997</v>
      </c>
      <c r="Q80" s="29">
        <f t="shared" si="16"/>
        <v>83.915216113011766</v>
      </c>
      <c r="R80" s="28"/>
      <c r="S80" s="17">
        <f t="shared" si="17"/>
        <v>2.3252705780021028</v>
      </c>
    </row>
    <row r="81" spans="4:19" ht="15.75" x14ac:dyDescent="0.25">
      <c r="D81" s="103"/>
      <c r="E81" s="160">
        <v>20.808329042478</v>
      </c>
      <c r="F81" s="161">
        <v>4.8600000000000003</v>
      </c>
      <c r="G81" s="162">
        <v>2.1700000000000001E-2</v>
      </c>
      <c r="H81" s="128">
        <f t="shared" si="9"/>
        <v>0.10800000000000001</v>
      </c>
      <c r="I81" s="128">
        <f t="shared" si="10"/>
        <v>7.7500000000000008E-4</v>
      </c>
      <c r="J81" s="126">
        <f t="shared" si="11"/>
        <v>13.721571806435145</v>
      </c>
      <c r="K81" s="129">
        <f t="shared" si="12"/>
        <v>2.3320943439579302</v>
      </c>
      <c r="L81" s="127">
        <f t="shared" si="13"/>
        <v>1.5164683270993273</v>
      </c>
      <c r="M81" s="130">
        <f t="shared" si="14"/>
        <v>0.6502602825774374</v>
      </c>
      <c r="N81" s="4"/>
      <c r="O81" s="4"/>
      <c r="P81" s="8">
        <f t="shared" si="15"/>
        <v>4.0140000000000002</v>
      </c>
      <c r="Q81" s="29">
        <f t="shared" si="16"/>
        <v>83.799962867483615</v>
      </c>
      <c r="R81" s="28"/>
      <c r="S81" s="17">
        <f t="shared" si="17"/>
        <v>2.3320943439579302</v>
      </c>
    </row>
    <row r="82" spans="4:19" ht="15.75" x14ac:dyDescent="0.25">
      <c r="D82" s="103"/>
      <c r="E82" s="160">
        <v>21.310029419273999</v>
      </c>
      <c r="F82" s="161">
        <v>4.95</v>
      </c>
      <c r="G82" s="162">
        <v>2.1700000000000001E-2</v>
      </c>
      <c r="H82" s="128">
        <f t="shared" si="9"/>
        <v>0.11</v>
      </c>
      <c r="I82" s="128">
        <f t="shared" si="10"/>
        <v>7.7500000000000008E-4</v>
      </c>
      <c r="J82" s="126">
        <f t="shared" si="11"/>
        <v>13.681313122447392</v>
      </c>
      <c r="K82" s="129">
        <f t="shared" si="12"/>
        <v>2.3389567736372117</v>
      </c>
      <c r="L82" s="127">
        <f t="shared" si="13"/>
        <v>1.5576011767693494</v>
      </c>
      <c r="M82" s="130">
        <f t="shared" si="14"/>
        <v>0.66593841935231257</v>
      </c>
      <c r="N82" s="4"/>
      <c r="O82" s="4"/>
      <c r="P82" s="8">
        <f t="shared" si="15"/>
        <v>4.0049999999999999</v>
      </c>
      <c r="Q82" s="29">
        <f t="shared" si="16"/>
        <v>83.684684430642619</v>
      </c>
      <c r="R82" s="28"/>
      <c r="S82" s="17">
        <f t="shared" si="17"/>
        <v>2.3389567736372117</v>
      </c>
    </row>
    <row r="83" spans="4:19" ht="15.75" x14ac:dyDescent="0.25">
      <c r="D83" s="103"/>
      <c r="E83" s="160">
        <v>21.554761310393996</v>
      </c>
      <c r="F83" s="161">
        <v>5.0600000000000005</v>
      </c>
      <c r="G83" s="162">
        <v>2.1700000000000001E-2</v>
      </c>
      <c r="H83" s="128">
        <f t="shared" si="9"/>
        <v>0.11244444444444444</v>
      </c>
      <c r="I83" s="128">
        <f t="shared" si="10"/>
        <v>7.7500000000000008E-4</v>
      </c>
      <c r="J83" s="126">
        <f t="shared" si="11"/>
        <v>13.632120254728742</v>
      </c>
      <c r="K83" s="129">
        <f t="shared" si="12"/>
        <v>2.347397132804764</v>
      </c>
      <c r="L83" s="127">
        <f t="shared" si="13"/>
        <v>1.5811745280721852</v>
      </c>
      <c r="M83" s="130">
        <f t="shared" si="14"/>
        <v>0.67358629094981237</v>
      </c>
      <c r="N83" s="4"/>
      <c r="O83" s="4"/>
      <c r="P83" s="8">
        <f t="shared" si="15"/>
        <v>3.9939999999999998</v>
      </c>
      <c r="Q83" s="29">
        <f t="shared" si="16"/>
        <v>83.543753647657667</v>
      </c>
      <c r="R83" s="28"/>
      <c r="S83" s="17">
        <f t="shared" si="17"/>
        <v>2.347397132804764</v>
      </c>
    </row>
    <row r="84" spans="4:19" ht="15.75" x14ac:dyDescent="0.25">
      <c r="D84" s="103"/>
      <c r="E84" s="160">
        <v>21.713837039621996</v>
      </c>
      <c r="F84" s="161">
        <v>5.16</v>
      </c>
      <c r="G84" s="162">
        <v>2.1700000000000001E-2</v>
      </c>
      <c r="H84" s="128">
        <f t="shared" si="9"/>
        <v>0.11466666666666667</v>
      </c>
      <c r="I84" s="128">
        <f t="shared" si="10"/>
        <v>7.7500000000000008E-4</v>
      </c>
      <c r="J84" s="126">
        <f t="shared" si="11"/>
        <v>13.587411340004936</v>
      </c>
      <c r="K84" s="129">
        <f t="shared" si="12"/>
        <v>2.3551211632037319</v>
      </c>
      <c r="L84" s="127">
        <f t="shared" si="13"/>
        <v>1.5980849108240884</v>
      </c>
      <c r="M84" s="130">
        <f t="shared" si="14"/>
        <v>0.67855740748818738</v>
      </c>
      <c r="N84" s="4"/>
      <c r="O84" s="4"/>
      <c r="P84" s="8">
        <f t="shared" si="15"/>
        <v>3.984</v>
      </c>
      <c r="Q84" s="29">
        <f t="shared" si="16"/>
        <v>83.415600727420014</v>
      </c>
      <c r="R84" s="28"/>
      <c r="S84" s="17">
        <f t="shared" si="17"/>
        <v>2.3551211632037319</v>
      </c>
    </row>
    <row r="85" spans="4:19" ht="15" x14ac:dyDescent="0.25">
      <c r="D85" s="15"/>
      <c r="E85" s="160">
        <v>21.756665120567998</v>
      </c>
      <c r="F85" s="161">
        <v>5.25</v>
      </c>
      <c r="G85" s="162">
        <v>2.1700000000000001E-2</v>
      </c>
      <c r="H85" s="128">
        <f t="shared" si="9"/>
        <v>0.11666666666666667</v>
      </c>
      <c r="I85" s="128">
        <f t="shared" si="10"/>
        <v>7.7500000000000008E-4</v>
      </c>
      <c r="J85" s="126">
        <f t="shared" si="11"/>
        <v>13.547183179400879</v>
      </c>
      <c r="K85" s="129">
        <f t="shared" si="12"/>
        <v>2.3621146607552697</v>
      </c>
      <c r="L85" s="127">
        <f t="shared" si="13"/>
        <v>1.6059918015761401</v>
      </c>
      <c r="M85" s="130">
        <f t="shared" si="14"/>
        <v>0.67989578501774994</v>
      </c>
      <c r="N85" s="4"/>
      <c r="O85" s="4"/>
      <c r="P85" s="8">
        <f t="shared" si="15"/>
        <v>3.9750000000000001</v>
      </c>
      <c r="Q85" s="29">
        <f t="shared" si="16"/>
        <v>83.300234822239815</v>
      </c>
      <c r="R85" s="28"/>
      <c r="S85" s="17">
        <f t="shared" si="17"/>
        <v>2.3621146607552697</v>
      </c>
    </row>
    <row r="86" spans="4:19" ht="15" x14ac:dyDescent="0.25">
      <c r="D86" s="15"/>
      <c r="E86" s="160">
        <v>21.426277067555997</v>
      </c>
      <c r="F86" s="161">
        <v>5.35</v>
      </c>
      <c r="G86" s="162">
        <v>2.1700000000000001E-2</v>
      </c>
      <c r="H86" s="128">
        <f t="shared" si="9"/>
        <v>0.11888888888888888</v>
      </c>
      <c r="I86" s="128">
        <f t="shared" si="10"/>
        <v>7.7500000000000008E-4</v>
      </c>
      <c r="J86" s="126">
        <f t="shared" si="11"/>
        <v>13.502496389910648</v>
      </c>
      <c r="K86" s="129">
        <f t="shared" si="12"/>
        <v>2.3699321278034984</v>
      </c>
      <c r="L86" s="127">
        <f t="shared" si="13"/>
        <v>1.586838200050634</v>
      </c>
      <c r="M86" s="130">
        <f t="shared" si="14"/>
        <v>0.66957115836112491</v>
      </c>
      <c r="N86" s="4"/>
      <c r="O86" s="4"/>
      <c r="P86" s="8">
        <f t="shared" si="15"/>
        <v>3.9649999999999999</v>
      </c>
      <c r="Q86" s="29">
        <f t="shared" si="16"/>
        <v>83.172018451130981</v>
      </c>
      <c r="R86" s="28"/>
      <c r="S86" s="17">
        <f t="shared" si="17"/>
        <v>2.3699321278034984</v>
      </c>
    </row>
    <row r="87" spans="4:19" ht="15" x14ac:dyDescent="0.25">
      <c r="D87" s="15"/>
      <c r="E87" s="160">
        <v>21.401803878443999</v>
      </c>
      <c r="F87" s="161">
        <v>5.44</v>
      </c>
      <c r="G87" s="162">
        <v>2.1700000000000001E-2</v>
      </c>
      <c r="H87" s="128">
        <f t="shared" si="9"/>
        <v>0.12088888888888889</v>
      </c>
      <c r="I87" s="128">
        <f t="shared" si="10"/>
        <v>7.7500000000000008E-4</v>
      </c>
      <c r="J87" s="126">
        <f t="shared" si="11"/>
        <v>13.462288510520823</v>
      </c>
      <c r="K87" s="129">
        <f t="shared" si="12"/>
        <v>2.3770104150562434</v>
      </c>
      <c r="L87" s="127">
        <f t="shared" si="13"/>
        <v>1.5897597100016405</v>
      </c>
      <c r="M87" s="130">
        <f t="shared" si="14"/>
        <v>0.66880637120137509</v>
      </c>
      <c r="N87" s="4"/>
      <c r="O87" s="4"/>
      <c r="P87" s="8">
        <f t="shared" si="15"/>
        <v>3.956</v>
      </c>
      <c r="Q87" s="29">
        <f t="shared" si="16"/>
        <v>83.056594354315195</v>
      </c>
      <c r="R87" s="28"/>
      <c r="S87" s="17">
        <f t="shared" si="17"/>
        <v>2.3770104150562434</v>
      </c>
    </row>
    <row r="88" spans="4:19" ht="15" x14ac:dyDescent="0.25">
      <c r="D88" s="15"/>
      <c r="E88" s="160">
        <v>21.010232852651995</v>
      </c>
      <c r="F88" s="161">
        <v>5.5499999999999989</v>
      </c>
      <c r="G88" s="162">
        <v>2.1700000000000001E-2</v>
      </c>
      <c r="H88" s="128">
        <f t="shared" si="9"/>
        <v>0.12333333333333332</v>
      </c>
      <c r="I88" s="128">
        <f t="shared" si="10"/>
        <v>7.7500000000000008E-4</v>
      </c>
      <c r="J88" s="126">
        <f t="shared" si="11"/>
        <v>13.413158959523502</v>
      </c>
      <c r="K88" s="129">
        <f t="shared" si="12"/>
        <v>2.385716899096288</v>
      </c>
      <c r="L88" s="127">
        <f t="shared" si="13"/>
        <v>1.5663896115787461</v>
      </c>
      <c r="M88" s="130">
        <f t="shared" si="14"/>
        <v>0.65656977664537486</v>
      </c>
      <c r="N88" s="4"/>
      <c r="O88" s="4"/>
      <c r="P88" s="8">
        <f t="shared" si="15"/>
        <v>3.9450000000000003</v>
      </c>
      <c r="Q88" s="29">
        <f t="shared" si="16"/>
        <v>82.915481943690736</v>
      </c>
      <c r="R88" s="28"/>
      <c r="S88" s="17">
        <f t="shared" si="17"/>
        <v>2.385716899096288</v>
      </c>
    </row>
    <row r="89" spans="4:19" ht="15" x14ac:dyDescent="0.25">
      <c r="D89" s="15"/>
      <c r="E89" s="160">
        <v>21.346739202941997</v>
      </c>
      <c r="F89" s="161">
        <v>5.65</v>
      </c>
      <c r="G89" s="162">
        <v>2.1700000000000001E-2</v>
      </c>
      <c r="H89" s="128">
        <f t="shared" si="9"/>
        <v>0.12555555555555556</v>
      </c>
      <c r="I89" s="128">
        <f t="shared" si="10"/>
        <v>7.7500000000000008E-4</v>
      </c>
      <c r="J89" s="126">
        <f t="shared" si="11"/>
        <v>13.368508773033874</v>
      </c>
      <c r="K89" s="129">
        <f t="shared" si="12"/>
        <v>2.3936850806088721</v>
      </c>
      <c r="L89" s="127">
        <f t="shared" si="13"/>
        <v>1.596792848429087</v>
      </c>
      <c r="M89" s="130">
        <f t="shared" si="14"/>
        <v>0.6670856000919374</v>
      </c>
      <c r="N89" s="4"/>
      <c r="O89" s="4"/>
      <c r="P89" s="8">
        <f t="shared" si="15"/>
        <v>3.9350000000000001</v>
      </c>
      <c r="Q89" s="29">
        <f t="shared" si="16"/>
        <v>82.787160464220264</v>
      </c>
      <c r="R89" s="28"/>
      <c r="S89" s="17">
        <f t="shared" si="17"/>
        <v>2.3936850806088721</v>
      </c>
    </row>
    <row r="90" spans="4:19" ht="15" x14ac:dyDescent="0.25">
      <c r="D90" s="15"/>
      <c r="E90" s="160">
        <v>21.848439579737999</v>
      </c>
      <c r="F90" s="161">
        <v>5.75</v>
      </c>
      <c r="G90" s="162">
        <v>2.1700000000000001E-2</v>
      </c>
      <c r="H90" s="128">
        <f t="shared" si="9"/>
        <v>0.12777777777777777</v>
      </c>
      <c r="I90" s="128">
        <f t="shared" si="10"/>
        <v>7.7500000000000008E-4</v>
      </c>
      <c r="J90" s="126">
        <f t="shared" si="11"/>
        <v>13.323871242265719</v>
      </c>
      <c r="K90" s="129">
        <f t="shared" si="12"/>
        <v>2.4017043859212808</v>
      </c>
      <c r="L90" s="127">
        <f t="shared" si="13"/>
        <v>1.6397966613810266</v>
      </c>
      <c r="M90" s="130">
        <f t="shared" si="14"/>
        <v>0.68276373686681247</v>
      </c>
      <c r="N90" s="4"/>
      <c r="O90" s="4"/>
      <c r="P90" s="8">
        <f t="shared" si="15"/>
        <v>3.9249999999999998</v>
      </c>
      <c r="Q90" s="29">
        <f t="shared" si="16"/>
        <v>82.658802602757419</v>
      </c>
      <c r="R90" s="28"/>
      <c r="S90" s="17">
        <f t="shared" si="17"/>
        <v>2.4017043859212808</v>
      </c>
    </row>
    <row r="91" spans="4:19" ht="15" x14ac:dyDescent="0.25">
      <c r="E91" s="160">
        <v>22.062579984468002</v>
      </c>
      <c r="F91" s="161">
        <v>5.85</v>
      </c>
      <c r="G91" s="162">
        <v>2.1700000000000001E-2</v>
      </c>
      <c r="H91" s="128">
        <f t="shared" si="9"/>
        <v>0.13</v>
      </c>
      <c r="I91" s="128">
        <f t="shared" si="10"/>
        <v>7.7500000000000008E-4</v>
      </c>
      <c r="J91" s="126">
        <f t="shared" si="11"/>
        <v>13.279246594899163</v>
      </c>
      <c r="K91" s="129">
        <f t="shared" si="12"/>
        <v>2.4097752663386696</v>
      </c>
      <c r="L91" s="127">
        <f t="shared" si="13"/>
        <v>1.6614331111934242</v>
      </c>
      <c r="M91" s="130">
        <f t="shared" si="14"/>
        <v>0.68945562451462494</v>
      </c>
      <c r="N91" s="4"/>
      <c r="O91" s="4"/>
      <c r="P91" s="8">
        <f t="shared" si="15"/>
        <v>3.915</v>
      </c>
      <c r="Q91" s="29">
        <f t="shared" si="16"/>
        <v>82.530407683583064</v>
      </c>
      <c r="R91" s="28"/>
      <c r="S91" s="17">
        <f t="shared" si="17"/>
        <v>2.4097752663386696</v>
      </c>
    </row>
    <row r="92" spans="4:19" ht="15" x14ac:dyDescent="0.25">
      <c r="E92" s="160">
        <v>21.787256606958</v>
      </c>
      <c r="F92" s="161">
        <v>5.9400000000000013</v>
      </c>
      <c r="G92" s="162">
        <v>2.1700000000000001E-2</v>
      </c>
      <c r="H92" s="128">
        <f t="shared" si="9"/>
        <v>0.13200000000000001</v>
      </c>
      <c r="I92" s="128">
        <f t="shared" si="10"/>
        <v>7.7500000000000008E-4</v>
      </c>
      <c r="J92" s="126">
        <f t="shared" si="11"/>
        <v>13.239095615914175</v>
      </c>
      <c r="K92" s="129">
        <f t="shared" si="12"/>
        <v>2.4170835326194116</v>
      </c>
      <c r="L92" s="127">
        <f t="shared" si="13"/>
        <v>1.6456755989259892</v>
      </c>
      <c r="M92" s="130">
        <f t="shared" si="14"/>
        <v>0.68085176896743749</v>
      </c>
      <c r="N92" s="4"/>
      <c r="O92" s="4"/>
      <c r="P92" s="8">
        <f t="shared" si="15"/>
        <v>3.9059999999999997</v>
      </c>
      <c r="Q92" s="29">
        <f t="shared" si="16"/>
        <v>82.414820012114902</v>
      </c>
      <c r="R92" s="28"/>
      <c r="S92" s="17">
        <f t="shared" si="17"/>
        <v>2.4170835326194116</v>
      </c>
    </row>
    <row r="93" spans="4:19" ht="15" x14ac:dyDescent="0.25">
      <c r="E93" s="160">
        <v>21.726073634178</v>
      </c>
      <c r="F93" s="161">
        <v>6.04</v>
      </c>
      <c r="G93" s="162">
        <v>2.1700000000000001E-2</v>
      </c>
      <c r="H93" s="128">
        <f t="shared" si="9"/>
        <v>0.13422222222222221</v>
      </c>
      <c r="I93" s="128">
        <f t="shared" si="10"/>
        <v>7.7500000000000008E-4</v>
      </c>
      <c r="J93" s="126">
        <f t="shared" si="11"/>
        <v>13.194496074978927</v>
      </c>
      <c r="K93" s="129">
        <f t="shared" si="12"/>
        <v>2.4252536677533634</v>
      </c>
      <c r="L93" s="127">
        <f t="shared" si="13"/>
        <v>1.6466012427240575</v>
      </c>
      <c r="M93" s="130">
        <f t="shared" si="14"/>
        <v>0.67893980106806251</v>
      </c>
      <c r="N93" s="4"/>
      <c r="O93" s="4"/>
      <c r="P93" s="8">
        <f t="shared" si="15"/>
        <v>3.8959999999999999</v>
      </c>
      <c r="Q93" s="29">
        <f t="shared" si="16"/>
        <v>82.286352815492279</v>
      </c>
      <c r="R93" s="28"/>
      <c r="S93" s="17">
        <f t="shared" si="17"/>
        <v>2.4252536677533634</v>
      </c>
    </row>
    <row r="94" spans="4:19" ht="15" x14ac:dyDescent="0.25">
      <c r="E94" s="160">
        <v>21.860676174293999</v>
      </c>
      <c r="F94" s="161">
        <v>6.14</v>
      </c>
      <c r="G94" s="162">
        <v>2.2700000000000001E-2</v>
      </c>
      <c r="H94" s="128">
        <f t="shared" si="9"/>
        <v>0.13644444444444445</v>
      </c>
      <c r="I94" s="128">
        <f t="shared" si="10"/>
        <v>8.1071428571428592E-4</v>
      </c>
      <c r="J94" s="126">
        <f t="shared" si="11"/>
        <v>13.149910078846519</v>
      </c>
      <c r="K94" s="129">
        <f t="shared" si="12"/>
        <v>2.4334767164283888</v>
      </c>
      <c r="L94" s="127">
        <f t="shared" si="13"/>
        <v>1.6624202023601646</v>
      </c>
      <c r="M94" s="130">
        <f t="shared" si="14"/>
        <v>0.68314613044668737</v>
      </c>
      <c r="N94" s="4"/>
      <c r="O94" s="4"/>
      <c r="P94" s="8">
        <f t="shared" si="15"/>
        <v>3.8860000000000001</v>
      </c>
      <c r="Q94" s="29">
        <f t="shared" si="16"/>
        <v>82.157846591719604</v>
      </c>
      <c r="R94" s="28"/>
      <c r="S94" s="17">
        <f t="shared" si="17"/>
        <v>2.4334767164283888</v>
      </c>
    </row>
    <row r="95" spans="4:19" ht="15" x14ac:dyDescent="0.25">
      <c r="E95" s="160">
        <v>22.221655713695998</v>
      </c>
      <c r="F95" s="161">
        <v>6.24</v>
      </c>
      <c r="G95" s="162">
        <v>2.2700000000000001E-2</v>
      </c>
      <c r="H95" s="128">
        <f t="shared" si="9"/>
        <v>0.13866666666666666</v>
      </c>
      <c r="I95" s="128">
        <f t="shared" si="10"/>
        <v>8.1071428571428592E-4</v>
      </c>
      <c r="J95" s="126">
        <f t="shared" si="11"/>
        <v>13.105337855987493</v>
      </c>
      <c r="K95" s="129">
        <f t="shared" si="12"/>
        <v>2.4417531506354888</v>
      </c>
      <c r="L95" s="127">
        <f t="shared" si="13"/>
        <v>1.6956186828516973</v>
      </c>
      <c r="M95" s="130">
        <f t="shared" si="14"/>
        <v>0.69442674105299995</v>
      </c>
      <c r="N95" s="4"/>
      <c r="O95" s="4"/>
      <c r="P95" s="8">
        <f t="shared" si="15"/>
        <v>3.8759999999999999</v>
      </c>
      <c r="Q95" s="29">
        <f t="shared" si="16"/>
        <v>82.029300658173</v>
      </c>
      <c r="R95" s="28"/>
      <c r="S95" s="17">
        <f t="shared" si="17"/>
        <v>2.4417531506354888</v>
      </c>
    </row>
    <row r="96" spans="4:19" ht="15" x14ac:dyDescent="0.25">
      <c r="E96" s="160">
        <v>22.496979091205997</v>
      </c>
      <c r="F96" s="161">
        <v>6.35</v>
      </c>
      <c r="G96" s="162">
        <v>2.2700000000000001E-2</v>
      </c>
      <c r="H96" s="128">
        <f t="shared" si="9"/>
        <v>0.1411111111111111</v>
      </c>
      <c r="I96" s="128">
        <f t="shared" si="10"/>
        <v>8.1071428571428592E-4</v>
      </c>
      <c r="J96" s="126">
        <f t="shared" si="11"/>
        <v>13.056324591912201</v>
      </c>
      <c r="K96" s="129">
        <f t="shared" si="12"/>
        <v>2.4509194585911676</v>
      </c>
      <c r="L96" s="127">
        <f t="shared" si="13"/>
        <v>1.7230713691923569</v>
      </c>
      <c r="M96" s="130">
        <f t="shared" si="14"/>
        <v>0.70303059660018741</v>
      </c>
      <c r="N96" s="4"/>
      <c r="O96" s="4"/>
      <c r="P96" s="8">
        <f t="shared" si="15"/>
        <v>3.8650000000000002</v>
      </c>
      <c r="Q96" s="29">
        <f t="shared" si="16"/>
        <v>81.887853449500838</v>
      </c>
      <c r="R96" s="28"/>
      <c r="S96" s="17">
        <f t="shared" si="17"/>
        <v>2.4509194585911676</v>
      </c>
    </row>
    <row r="97" spans="5:19" ht="15" x14ac:dyDescent="0.25">
      <c r="E97" s="160">
        <v>22.619345036765996</v>
      </c>
      <c r="F97" s="161">
        <v>6.45</v>
      </c>
      <c r="G97" s="162">
        <v>2.2700000000000001E-2</v>
      </c>
      <c r="H97" s="128">
        <f t="shared" si="9"/>
        <v>0.14333333333333334</v>
      </c>
      <c r="I97" s="128">
        <f t="shared" si="10"/>
        <v>8.1071428571428592E-4</v>
      </c>
      <c r="J97" s="126">
        <f t="shared" si="11"/>
        <v>13.011782037546036</v>
      </c>
      <c r="K97" s="129">
        <f t="shared" si="12"/>
        <v>2.4593095632606414</v>
      </c>
      <c r="L97" s="127">
        <f t="shared" si="13"/>
        <v>1.7383741113628355</v>
      </c>
      <c r="M97" s="130">
        <f t="shared" si="14"/>
        <v>0.70685453239893736</v>
      </c>
      <c r="N97" s="4"/>
      <c r="O97" s="4"/>
      <c r="P97" s="8">
        <f t="shared" si="15"/>
        <v>3.855</v>
      </c>
      <c r="Q97" s="29">
        <f t="shared" si="16"/>
        <v>81.759221895192326</v>
      </c>
      <c r="R97" s="28"/>
      <c r="S97" s="17">
        <f t="shared" si="17"/>
        <v>2.4593095632606414</v>
      </c>
    </row>
    <row r="98" spans="5:19" ht="15" x14ac:dyDescent="0.25">
      <c r="E98" s="160">
        <v>22.533688874873999</v>
      </c>
      <c r="F98" s="161">
        <v>6.5500000000000007</v>
      </c>
      <c r="G98" s="162">
        <v>2.2700000000000001E-2</v>
      </c>
      <c r="H98" s="128">
        <f t="shared" si="9"/>
        <v>0.14555555555555555</v>
      </c>
      <c r="I98" s="128">
        <f t="shared" si="10"/>
        <v>8.1071428571428592E-4</v>
      </c>
      <c r="J98" s="126">
        <f t="shared" si="11"/>
        <v>12.967253966075232</v>
      </c>
      <c r="K98" s="129">
        <f t="shared" si="12"/>
        <v>2.4677545518671882</v>
      </c>
      <c r="L98" s="127">
        <f t="shared" si="13"/>
        <v>1.7377379153540413</v>
      </c>
      <c r="M98" s="130">
        <f t="shared" si="14"/>
        <v>0.70417777733981235</v>
      </c>
      <c r="N98" s="4"/>
      <c r="O98" s="4"/>
      <c r="P98" s="8">
        <f t="shared" si="15"/>
        <v>3.8449999999999998</v>
      </c>
      <c r="Q98" s="29">
        <f t="shared" si="16"/>
        <v>81.630548503029402</v>
      </c>
      <c r="R98" s="28"/>
      <c r="S98" s="17">
        <f t="shared" si="17"/>
        <v>2.4677545518671882</v>
      </c>
    </row>
    <row r="99" spans="5:19" ht="15" x14ac:dyDescent="0.25">
      <c r="E99" s="160">
        <v>22.411322929314</v>
      </c>
      <c r="F99" s="161">
        <v>6.65</v>
      </c>
      <c r="G99" s="162">
        <v>2.2700000000000001E-2</v>
      </c>
      <c r="H99" s="128">
        <f t="shared" si="9"/>
        <v>0.14777777777777779</v>
      </c>
      <c r="I99" s="128">
        <f t="shared" si="10"/>
        <v>8.1071428571428592E-4</v>
      </c>
      <c r="J99" s="126">
        <f t="shared" si="11"/>
        <v>12.922740606863117</v>
      </c>
      <c r="K99" s="129">
        <f t="shared" si="12"/>
        <v>2.4762549194096777</v>
      </c>
      <c r="L99" s="127">
        <f t="shared" si="13"/>
        <v>1.7342546454435221</v>
      </c>
      <c r="M99" s="130">
        <f t="shared" si="14"/>
        <v>0.70035384154106262</v>
      </c>
      <c r="N99" s="4"/>
      <c r="O99" s="4"/>
      <c r="P99" s="8">
        <f t="shared" si="15"/>
        <v>3.835</v>
      </c>
      <c r="Q99" s="29">
        <f t="shared" si="16"/>
        <v>81.501832582557512</v>
      </c>
      <c r="R99" s="28"/>
      <c r="S99" s="17">
        <f t="shared" si="17"/>
        <v>2.4762549194096777</v>
      </c>
    </row>
    <row r="100" spans="5:19" ht="15" x14ac:dyDescent="0.25">
      <c r="E100" s="160">
        <v>22.649936523155997</v>
      </c>
      <c r="F100" s="161">
        <v>6.75</v>
      </c>
      <c r="G100" s="162">
        <v>2.2700000000000001E-2</v>
      </c>
      <c r="H100" s="128">
        <f t="shared" si="9"/>
        <v>0.15000000000000002</v>
      </c>
      <c r="I100" s="128">
        <f t="shared" si="10"/>
        <v>8.1071428571428592E-4</v>
      </c>
      <c r="J100" s="126">
        <f t="shared" si="11"/>
        <v>12.878242189500536</v>
      </c>
      <c r="K100" s="129">
        <f t="shared" si="12"/>
        <v>2.4848111667048149</v>
      </c>
      <c r="L100" s="127">
        <f t="shared" si="13"/>
        <v>1.7587754749341642</v>
      </c>
      <c r="M100" s="130">
        <f t="shared" si="14"/>
        <v>0.70781051634862491</v>
      </c>
      <c r="N100" s="4"/>
      <c r="O100" s="4"/>
      <c r="P100" s="8">
        <f t="shared" si="15"/>
        <v>3.8250000000000002</v>
      </c>
      <c r="Q100" s="29">
        <f t="shared" si="16"/>
        <v>81.373073441321353</v>
      </c>
      <c r="R100" s="28"/>
      <c r="S100" s="17">
        <f t="shared" si="17"/>
        <v>2.4848111667048149</v>
      </c>
    </row>
    <row r="101" spans="5:19" ht="15" x14ac:dyDescent="0.25">
      <c r="E101" s="160">
        <v>22.741710982325998</v>
      </c>
      <c r="F101" s="161">
        <v>6.85</v>
      </c>
      <c r="G101" s="162">
        <v>2.2700000000000001E-2</v>
      </c>
      <c r="H101" s="128">
        <f t="shared" si="9"/>
        <v>0.1522222222222222</v>
      </c>
      <c r="I101" s="128">
        <f t="shared" si="10"/>
        <v>8.1071428571428592E-4</v>
      </c>
      <c r="J101" s="126">
        <f t="shared" si="11"/>
        <v>12.833758943809682</v>
      </c>
      <c r="K101" s="129">
        <f t="shared" si="12"/>
        <v>2.4934238004707954</v>
      </c>
      <c r="L101" s="127">
        <f t="shared" si="13"/>
        <v>1.772022607086241</v>
      </c>
      <c r="M101" s="130">
        <f t="shared" si="14"/>
        <v>0.71067846819768743</v>
      </c>
      <c r="N101" s="4"/>
      <c r="O101" s="4"/>
      <c r="P101" s="8">
        <f t="shared" si="15"/>
        <v>3.8149999999999999</v>
      </c>
      <c r="Q101" s="29">
        <f t="shared" si="16"/>
        <v>81.244270384828738</v>
      </c>
      <c r="R101" s="28"/>
      <c r="S101" s="17">
        <f t="shared" si="17"/>
        <v>2.4934238004707954</v>
      </c>
    </row>
    <row r="102" spans="5:19" ht="15" x14ac:dyDescent="0.25">
      <c r="E102" s="160">
        <v>22.399086334758</v>
      </c>
      <c r="F102" s="161">
        <v>6.94</v>
      </c>
      <c r="G102" s="162">
        <v>2.2700000000000001E-2</v>
      </c>
      <c r="H102" s="128">
        <f t="shared" si="9"/>
        <v>0.15422222222222223</v>
      </c>
      <c r="I102" s="128">
        <f t="shared" si="10"/>
        <v>8.1071428571428592E-4</v>
      </c>
      <c r="J102" s="126">
        <f t="shared" si="11"/>
        <v>12.793737184604778</v>
      </c>
      <c r="K102" s="129">
        <f t="shared" si="12"/>
        <v>2.5012238049181512</v>
      </c>
      <c r="L102" s="127">
        <f t="shared" si="13"/>
        <v>1.7507852484035491</v>
      </c>
      <c r="M102" s="130">
        <f t="shared" si="14"/>
        <v>0.69997144796118749</v>
      </c>
      <c r="N102" s="4"/>
      <c r="O102" s="4"/>
      <c r="P102" s="8">
        <f t="shared" si="15"/>
        <v>3.806</v>
      </c>
      <c r="Q102" s="29">
        <f t="shared" si="16"/>
        <v>81.128309510773079</v>
      </c>
      <c r="R102" s="28"/>
      <c r="S102" s="17">
        <f t="shared" si="17"/>
        <v>2.5012238049181512</v>
      </c>
    </row>
    <row r="103" spans="5:19" ht="15" x14ac:dyDescent="0.25">
      <c r="E103" s="160">
        <v>22.705001198658</v>
      </c>
      <c r="F103" s="161">
        <v>7.05</v>
      </c>
      <c r="G103" s="162">
        <v>2.2700000000000001E-2</v>
      </c>
      <c r="H103" s="128">
        <f t="shared" si="9"/>
        <v>0.15666666666666665</v>
      </c>
      <c r="I103" s="128">
        <f t="shared" si="10"/>
        <v>8.1071428571428592E-4</v>
      </c>
      <c r="J103" s="126">
        <f t="shared" si="11"/>
        <v>12.744838887911992</v>
      </c>
      <c r="K103" s="129">
        <f t="shared" si="12"/>
        <v>2.5108202843074632</v>
      </c>
      <c r="L103" s="127">
        <f t="shared" si="13"/>
        <v>1.7815055489004927</v>
      </c>
      <c r="M103" s="130">
        <f t="shared" si="14"/>
        <v>0.70953128745806249</v>
      </c>
      <c r="N103" s="4"/>
      <c r="O103" s="4"/>
      <c r="P103" s="8">
        <f t="shared" si="15"/>
        <v>3.7949999999999999</v>
      </c>
      <c r="Q103" s="29">
        <f t="shared" si="16"/>
        <v>80.986529737701716</v>
      </c>
      <c r="R103" s="28"/>
      <c r="S103" s="17">
        <f t="shared" si="17"/>
        <v>2.5108202843074632</v>
      </c>
    </row>
    <row r="104" spans="5:19" ht="15" x14ac:dyDescent="0.25">
      <c r="E104" s="160">
        <v>22.986442873445995</v>
      </c>
      <c r="F104" s="161">
        <v>7.14</v>
      </c>
      <c r="G104" s="162">
        <v>2.2700000000000001E-2</v>
      </c>
      <c r="H104" s="128">
        <f t="shared" si="9"/>
        <v>0.15866666666666665</v>
      </c>
      <c r="I104" s="128">
        <f t="shared" si="10"/>
        <v>8.1071428571428592E-4</v>
      </c>
      <c r="J104" s="126">
        <f t="shared" si="11"/>
        <v>12.70484545308749</v>
      </c>
      <c r="K104" s="129">
        <f t="shared" si="12"/>
        <v>2.5187240661966075</v>
      </c>
      <c r="L104" s="127">
        <f t="shared" si="13"/>
        <v>1.80926583942506</v>
      </c>
      <c r="M104" s="130">
        <f t="shared" si="14"/>
        <v>0.71832633979518723</v>
      </c>
      <c r="N104" s="4"/>
      <c r="O104" s="4"/>
      <c r="P104" s="8">
        <f t="shared" si="15"/>
        <v>3.786</v>
      </c>
      <c r="Q104" s="29">
        <f t="shared" si="16"/>
        <v>80.870486737110085</v>
      </c>
      <c r="R104" s="28"/>
      <c r="S104" s="17">
        <f t="shared" si="17"/>
        <v>2.5187240661966075</v>
      </c>
    </row>
    <row r="105" spans="5:19" ht="15" x14ac:dyDescent="0.25">
      <c r="E105" s="160">
        <v>23.390250493793996</v>
      </c>
      <c r="F105" s="161">
        <v>7.24</v>
      </c>
      <c r="G105" s="162">
        <v>2.2700000000000001E-2</v>
      </c>
      <c r="H105" s="128">
        <f t="shared" si="9"/>
        <v>0.16088888888888889</v>
      </c>
      <c r="I105" s="128">
        <f t="shared" si="10"/>
        <v>8.1071428571428592E-4</v>
      </c>
      <c r="J105" s="126">
        <f t="shared" si="11"/>
        <v>12.660423577341016</v>
      </c>
      <c r="K105" s="129">
        <f t="shared" si="12"/>
        <v>2.5275615625745713</v>
      </c>
      <c r="L105" s="127">
        <f t="shared" si="13"/>
        <v>1.8475093152220183</v>
      </c>
      <c r="M105" s="130">
        <f t="shared" si="14"/>
        <v>0.73094532793106237</v>
      </c>
      <c r="N105" s="4"/>
      <c r="O105" s="4"/>
      <c r="P105" s="8">
        <f t="shared" si="15"/>
        <v>3.7759999999999998</v>
      </c>
      <c r="Q105" s="29">
        <f t="shared" si="16"/>
        <v>80.741505735780976</v>
      </c>
      <c r="R105" s="28"/>
      <c r="S105" s="17">
        <f t="shared" si="17"/>
        <v>2.5275615625745713</v>
      </c>
    </row>
    <row r="106" spans="5:19" ht="15" x14ac:dyDescent="0.25">
      <c r="E106" s="160">
        <v>23.451433466573999</v>
      </c>
      <c r="F106" s="161">
        <v>7.34</v>
      </c>
      <c r="G106" s="162">
        <v>2.2700000000000001E-2</v>
      </c>
      <c r="H106" s="128">
        <f t="shared" si="9"/>
        <v>0.1631111111111111</v>
      </c>
      <c r="I106" s="128">
        <f t="shared" si="10"/>
        <v>8.1071428571428592E-4</v>
      </c>
      <c r="J106" s="126">
        <f t="shared" si="11"/>
        <v>12.616018002868802</v>
      </c>
      <c r="K106" s="129">
        <f t="shared" si="12"/>
        <v>2.5364580165249766</v>
      </c>
      <c r="L106" s="127">
        <f t="shared" si="13"/>
        <v>1.8588617629779294</v>
      </c>
      <c r="M106" s="130">
        <f t="shared" si="14"/>
        <v>0.73285729583043746</v>
      </c>
      <c r="N106" s="4"/>
      <c r="O106" s="4"/>
      <c r="P106" s="8">
        <f t="shared" si="15"/>
        <v>3.766</v>
      </c>
      <c r="Q106" s="29">
        <f t="shared" si="16"/>
        <v>80.612477385519369</v>
      </c>
      <c r="R106" s="28"/>
      <c r="S106" s="17">
        <f t="shared" si="17"/>
        <v>2.5364580165249766</v>
      </c>
    </row>
    <row r="107" spans="5:19" ht="15" x14ac:dyDescent="0.25">
      <c r="E107" s="160">
        <v>23.457551763851999</v>
      </c>
      <c r="F107" s="161">
        <v>7.43</v>
      </c>
      <c r="G107" s="162">
        <v>2.2700000000000001E-2</v>
      </c>
      <c r="H107" s="128">
        <f t="shared" si="9"/>
        <v>0.1651111111111111</v>
      </c>
      <c r="I107" s="128">
        <f t="shared" si="10"/>
        <v>8.1071428571428592E-4</v>
      </c>
      <c r="J107" s="126">
        <f t="shared" si="11"/>
        <v>12.576067114569957</v>
      </c>
      <c r="K107" s="129">
        <f t="shared" si="12"/>
        <v>2.5445156827229805</v>
      </c>
      <c r="L107" s="127">
        <f t="shared" si="13"/>
        <v>1.8652533856689852</v>
      </c>
      <c r="M107" s="130">
        <f t="shared" si="14"/>
        <v>0.73304849262037497</v>
      </c>
      <c r="N107" s="4"/>
      <c r="O107" s="4"/>
      <c r="P107" s="8">
        <f t="shared" si="15"/>
        <v>3.7570000000000001</v>
      </c>
      <c r="Q107" s="29">
        <f t="shared" si="16"/>
        <v>80.496310802442522</v>
      </c>
      <c r="R107" s="28"/>
      <c r="S107" s="17">
        <f t="shared" si="17"/>
        <v>2.5445156827229805</v>
      </c>
    </row>
    <row r="108" spans="5:19" ht="15" x14ac:dyDescent="0.25">
      <c r="E108" s="160">
        <v>22.894668414275994</v>
      </c>
      <c r="F108" s="161">
        <v>7.53</v>
      </c>
      <c r="G108" s="162">
        <v>2.2700000000000001E-2</v>
      </c>
      <c r="H108" s="128">
        <f t="shared" si="9"/>
        <v>0.16733333333333333</v>
      </c>
      <c r="I108" s="128">
        <f t="shared" si="10"/>
        <v>8.1071428571428592E-4</v>
      </c>
      <c r="J108" s="126">
        <f t="shared" si="11"/>
        <v>12.531693149872313</v>
      </c>
      <c r="K108" s="129">
        <f t="shared" si="12"/>
        <v>2.5535256582887249</v>
      </c>
      <c r="L108" s="127">
        <f t="shared" si="13"/>
        <v>1.8269413510583181</v>
      </c>
      <c r="M108" s="130">
        <f t="shared" si="14"/>
        <v>0.71545838794612471</v>
      </c>
      <c r="N108" s="4"/>
      <c r="O108" s="4"/>
      <c r="P108" s="8">
        <f t="shared" si="15"/>
        <v>3.7469999999999999</v>
      </c>
      <c r="Q108" s="29">
        <f t="shared" si="16"/>
        <v>80.367190538809297</v>
      </c>
      <c r="R108" s="28"/>
      <c r="S108" s="17">
        <f t="shared" si="17"/>
        <v>2.5535256582887249</v>
      </c>
    </row>
    <row r="109" spans="5:19" ht="15" x14ac:dyDescent="0.25">
      <c r="E109" s="160">
        <v>22.925259900665999</v>
      </c>
      <c r="F109" s="161">
        <v>7.6400000000000006</v>
      </c>
      <c r="G109" s="162">
        <v>2.2700000000000001E-2</v>
      </c>
      <c r="H109" s="128">
        <f t="shared" si="9"/>
        <v>0.16977777777777778</v>
      </c>
      <c r="I109" s="128">
        <f t="shared" si="10"/>
        <v>8.1071428571428592E-4</v>
      </c>
      <c r="J109" s="126">
        <f t="shared" si="11"/>
        <v>12.482901401061794</v>
      </c>
      <c r="K109" s="129">
        <f t="shared" si="12"/>
        <v>2.5635065896841969</v>
      </c>
      <c r="L109" s="127">
        <f t="shared" si="13"/>
        <v>1.8365329632993801</v>
      </c>
      <c r="M109" s="130">
        <f t="shared" si="14"/>
        <v>0.71641437189581247</v>
      </c>
      <c r="N109" s="4"/>
      <c r="O109" s="4"/>
      <c r="P109" s="8">
        <f t="shared" si="15"/>
        <v>3.7359999999999998</v>
      </c>
      <c r="Q109" s="29">
        <f t="shared" si="16"/>
        <v>80.225101157018443</v>
      </c>
      <c r="R109" s="28"/>
      <c r="S109" s="17">
        <f t="shared" si="17"/>
        <v>2.5635065896841969</v>
      </c>
    </row>
    <row r="110" spans="5:19" ht="15" x14ac:dyDescent="0.25">
      <c r="E110" s="160">
        <v>23.053744143504002</v>
      </c>
      <c r="F110" s="161">
        <v>7.74</v>
      </c>
      <c r="G110" s="162">
        <v>2.2700000000000001E-2</v>
      </c>
      <c r="H110" s="128">
        <f t="shared" si="9"/>
        <v>0.17200000000000001</v>
      </c>
      <c r="I110" s="128">
        <f t="shared" si="10"/>
        <v>8.1071428571428592E-4</v>
      </c>
      <c r="J110" s="126">
        <f t="shared" si="11"/>
        <v>12.438563346959265</v>
      </c>
      <c r="K110" s="129">
        <f t="shared" si="12"/>
        <v>2.572644372778206</v>
      </c>
      <c r="L110" s="127">
        <f t="shared" si="13"/>
        <v>1.8534089106954403</v>
      </c>
      <c r="M110" s="130">
        <f t="shared" si="14"/>
        <v>0.72042950448450005</v>
      </c>
      <c r="N110" s="4"/>
      <c r="O110" s="4"/>
      <c r="P110" s="8">
        <f t="shared" si="15"/>
        <v>3.726</v>
      </c>
      <c r="Q110" s="29">
        <f t="shared" si="16"/>
        <v>80.095876315280449</v>
      </c>
      <c r="R110" s="28"/>
      <c r="S110" s="17">
        <f t="shared" si="17"/>
        <v>2.572644372778206</v>
      </c>
    </row>
    <row r="111" spans="5:19" ht="15" x14ac:dyDescent="0.25">
      <c r="E111" s="160">
        <v>23.475906655686</v>
      </c>
      <c r="F111" s="161">
        <v>7.83</v>
      </c>
      <c r="G111" s="162">
        <v>2.2700000000000001E-2</v>
      </c>
      <c r="H111" s="128">
        <f t="shared" si="9"/>
        <v>0.17400000000000002</v>
      </c>
      <c r="I111" s="128">
        <f t="shared" si="10"/>
        <v>8.1071428571428592E-4</v>
      </c>
      <c r="J111" s="126">
        <f t="shared" si="11"/>
        <v>12.398674020139531</v>
      </c>
      <c r="K111" s="129">
        <f t="shared" si="12"/>
        <v>2.5809211491504218</v>
      </c>
      <c r="L111" s="127">
        <f t="shared" si="13"/>
        <v>1.893420749473161</v>
      </c>
      <c r="M111" s="130">
        <f t="shared" si="14"/>
        <v>0.7336220829901875</v>
      </c>
      <c r="N111" s="4"/>
      <c r="O111" s="4"/>
      <c r="P111" s="8">
        <f t="shared" si="15"/>
        <v>3.7170000000000001</v>
      </c>
      <c r="Q111" s="29">
        <f t="shared" si="16"/>
        <v>79.979530451367168</v>
      </c>
      <c r="R111" s="28"/>
      <c r="S111" s="17">
        <f t="shared" si="17"/>
        <v>2.5809211491504218</v>
      </c>
    </row>
    <row r="112" spans="5:19" ht="15" x14ac:dyDescent="0.25">
      <c r="E112" s="160">
        <v>23.457551763851999</v>
      </c>
      <c r="F112" s="161">
        <v>7.93</v>
      </c>
      <c r="G112" s="162">
        <v>2.2700000000000001E-2</v>
      </c>
      <c r="H112" s="128">
        <f t="shared" si="9"/>
        <v>0.1762222222222222</v>
      </c>
      <c r="I112" s="128">
        <f t="shared" si="10"/>
        <v>8.1071428571428592E-4</v>
      </c>
      <c r="J112" s="126">
        <f t="shared" si="11"/>
        <v>12.354369339345004</v>
      </c>
      <c r="K112" s="129">
        <f t="shared" si="12"/>
        <v>2.5901767318943176</v>
      </c>
      <c r="L112" s="127">
        <f t="shared" si="13"/>
        <v>1.8987251489354986</v>
      </c>
      <c r="M112" s="130">
        <f t="shared" si="14"/>
        <v>0.73304849262037497</v>
      </c>
      <c r="N112" s="4"/>
      <c r="O112" s="4"/>
      <c r="P112" s="8">
        <f t="shared" si="15"/>
        <v>3.7069999999999999</v>
      </c>
      <c r="Q112" s="29">
        <f t="shared" si="16"/>
        <v>79.850208268575059</v>
      </c>
      <c r="R112" s="28"/>
      <c r="S112" s="17">
        <f t="shared" si="17"/>
        <v>2.5901767318943176</v>
      </c>
    </row>
    <row r="113" spans="5:19" ht="15" x14ac:dyDescent="0.25">
      <c r="E113" s="160">
        <v>23.194464980898001</v>
      </c>
      <c r="F113" s="161">
        <v>8.0399999999999991</v>
      </c>
      <c r="G113" s="162">
        <v>2.2700000000000001E-2</v>
      </c>
      <c r="H113" s="128">
        <f t="shared" si="9"/>
        <v>0.17866666666666664</v>
      </c>
      <c r="I113" s="128">
        <f t="shared" si="10"/>
        <v>8.1071428571428592E-4</v>
      </c>
      <c r="J113" s="126">
        <f t="shared" si="11"/>
        <v>12.305654876728637</v>
      </c>
      <c r="K113" s="129">
        <f t="shared" si="12"/>
        <v>2.6004304785530401</v>
      </c>
      <c r="L113" s="127">
        <f t="shared" si="13"/>
        <v>1.8848623021893225</v>
      </c>
      <c r="M113" s="130">
        <f t="shared" si="14"/>
        <v>0.72482703065306253</v>
      </c>
      <c r="N113" s="4"/>
      <c r="O113" s="4"/>
      <c r="P113" s="8">
        <f t="shared" si="15"/>
        <v>3.6960000000000002</v>
      </c>
      <c r="Q113" s="29">
        <f t="shared" si="16"/>
        <v>79.707893459694617</v>
      </c>
      <c r="R113" s="28"/>
      <c r="S113" s="17">
        <f t="shared" si="17"/>
        <v>2.6004304785530401</v>
      </c>
    </row>
    <row r="114" spans="5:19" ht="15" x14ac:dyDescent="0.25">
      <c r="E114" s="160">
        <v>23.561562817578</v>
      </c>
      <c r="F114" s="161">
        <v>8.1300000000000008</v>
      </c>
      <c r="G114" s="162">
        <v>2.2700000000000001E-2</v>
      </c>
      <c r="H114" s="128">
        <f t="shared" ref="H114:H177" si="18">+((F114/10)/$G$13)</f>
        <v>0.18066666666666667</v>
      </c>
      <c r="I114" s="128">
        <f t="shared" ref="I114:I177" si="19">((+G114/10)/$G$14)</f>
        <v>8.1071428571428592E-4</v>
      </c>
      <c r="J114" s="126">
        <f t="shared" ref="J114:J177" si="20">+($G$13^2/2)*(Q114*PI()/180-((F114/10)/$G$13)*SIN(Q114*PI()/180))</f>
        <v>12.265813918121163</v>
      </c>
      <c r="K114" s="129">
        <f t="shared" ref="K114:K177" si="21">+$H$26/J114</f>
        <v>2.6088770148978142</v>
      </c>
      <c r="L114" s="127">
        <f t="shared" ref="L114:L177" si="22">+E114/J114</f>
        <v>1.9209131146828196</v>
      </c>
      <c r="M114" s="130">
        <f t="shared" ref="M114:M177" si="23">+L114/K114</f>
        <v>0.73629883804931251</v>
      </c>
      <c r="N114" s="4"/>
      <c r="O114" s="4"/>
      <c r="P114" s="8">
        <f t="shared" ref="P114:P177" si="24">+$G$13-(F114/10)</f>
        <v>3.6869999999999998</v>
      </c>
      <c r="Q114" s="29">
        <f t="shared" ref="Q114:Q177" si="25">+DEGREES(ACOS((F114/10)/$G$13))</f>
        <v>79.591406348036259</v>
      </c>
      <c r="R114" s="28"/>
      <c r="S114" s="17">
        <f t="shared" ref="S114:S177" si="26">+K114</f>
        <v>2.6088770148978142</v>
      </c>
    </row>
    <row r="115" spans="5:19" ht="15" x14ac:dyDescent="0.25">
      <c r="E115" s="160">
        <v>23.708401952249996</v>
      </c>
      <c r="F115" s="161">
        <v>8.23</v>
      </c>
      <c r="G115" s="162">
        <v>2.2700000000000001E-2</v>
      </c>
      <c r="H115" s="128">
        <f t="shared" si="18"/>
        <v>0.18288888888888891</v>
      </c>
      <c r="I115" s="128">
        <f t="shared" si="19"/>
        <v>8.1071428571428592E-4</v>
      </c>
      <c r="J115" s="126">
        <f t="shared" si="20"/>
        <v>12.221563644244165</v>
      </c>
      <c r="K115" s="129">
        <f t="shared" si="21"/>
        <v>2.6183229029839103</v>
      </c>
      <c r="L115" s="127">
        <f t="shared" si="22"/>
        <v>1.9398828695226442</v>
      </c>
      <c r="M115" s="130">
        <f t="shared" si="23"/>
        <v>0.74088756100781239</v>
      </c>
      <c r="N115" s="4"/>
      <c r="O115" s="4"/>
      <c r="P115" s="8">
        <f t="shared" si="24"/>
        <v>3.677</v>
      </c>
      <c r="Q115" s="29">
        <f t="shared" si="25"/>
        <v>79.461925159952301</v>
      </c>
      <c r="R115" s="28"/>
      <c r="S115" s="17">
        <f t="shared" si="26"/>
        <v>2.6183229029839103</v>
      </c>
    </row>
    <row r="116" spans="5:19" ht="15" x14ac:dyDescent="0.25">
      <c r="E116" s="160">
        <v>23.561562817578</v>
      </c>
      <c r="F116" s="161">
        <v>8.34</v>
      </c>
      <c r="G116" s="162">
        <v>2.2700000000000001E-2</v>
      </c>
      <c r="H116" s="128">
        <f t="shared" si="18"/>
        <v>0.18533333333333332</v>
      </c>
      <c r="I116" s="128">
        <f t="shared" si="19"/>
        <v>8.1071428571428592E-4</v>
      </c>
      <c r="J116" s="126">
        <f t="shared" si="20"/>
        <v>12.172909838073853</v>
      </c>
      <c r="K116" s="129">
        <f t="shared" si="21"/>
        <v>2.6287880568959698</v>
      </c>
      <c r="L116" s="127">
        <f t="shared" si="22"/>
        <v>1.9355735917704127</v>
      </c>
      <c r="M116" s="130">
        <f t="shared" si="23"/>
        <v>0.73629883804931251</v>
      </c>
      <c r="N116" s="4"/>
      <c r="O116" s="4"/>
      <c r="P116" s="8">
        <f t="shared" si="24"/>
        <v>3.6659999999999999</v>
      </c>
      <c r="Q116" s="29">
        <f t="shared" si="25"/>
        <v>79.319432927747741</v>
      </c>
      <c r="R116" s="28"/>
      <c r="S116" s="17">
        <f t="shared" si="26"/>
        <v>2.6287880568959698</v>
      </c>
    </row>
    <row r="117" spans="5:19" ht="15" x14ac:dyDescent="0.25">
      <c r="E117" s="160">
        <v>23.622745790358</v>
      </c>
      <c r="F117" s="161">
        <v>8.4499999999999993</v>
      </c>
      <c r="G117" s="162">
        <v>2.2700000000000001E-2</v>
      </c>
      <c r="H117" s="128">
        <f t="shared" si="18"/>
        <v>0.18777777777777777</v>
      </c>
      <c r="I117" s="128">
        <f t="shared" si="19"/>
        <v>8.1071428571428592E-4</v>
      </c>
      <c r="J117" s="126">
        <f t="shared" si="20"/>
        <v>12.124278852625554</v>
      </c>
      <c r="K117" s="129">
        <f t="shared" si="21"/>
        <v>2.6393322348463051</v>
      </c>
      <c r="L117" s="127">
        <f t="shared" si="22"/>
        <v>1.9483835762522415</v>
      </c>
      <c r="M117" s="130">
        <f t="shared" si="23"/>
        <v>0.73821080594868749</v>
      </c>
      <c r="N117" s="4"/>
      <c r="O117" s="4"/>
      <c r="P117" s="8">
        <f t="shared" si="24"/>
        <v>3.6550000000000002</v>
      </c>
      <c r="Q117" s="29">
        <f t="shared" si="25"/>
        <v>79.176873829137293</v>
      </c>
      <c r="R117" s="28"/>
      <c r="S117" s="17">
        <f t="shared" si="26"/>
        <v>2.6393322348463051</v>
      </c>
    </row>
    <row r="118" spans="5:19" ht="15" x14ac:dyDescent="0.25">
      <c r="E118" s="160">
        <v>23.616627493079999</v>
      </c>
      <c r="F118" s="161">
        <v>8.5500000000000007</v>
      </c>
      <c r="G118" s="162">
        <v>2.2700000000000001E-2</v>
      </c>
      <c r="H118" s="128">
        <f t="shared" si="18"/>
        <v>0.19000000000000003</v>
      </c>
      <c r="I118" s="128">
        <f t="shared" si="19"/>
        <v>8.1071428571428592E-4</v>
      </c>
      <c r="J118" s="126">
        <f t="shared" si="20"/>
        <v>12.080088931423608</v>
      </c>
      <c r="K118" s="129">
        <f t="shared" si="21"/>
        <v>2.6489871210102822</v>
      </c>
      <c r="L118" s="127">
        <f t="shared" si="22"/>
        <v>1.9550044397145707</v>
      </c>
      <c r="M118" s="130">
        <f t="shared" si="23"/>
        <v>0.73801960915874998</v>
      </c>
      <c r="N118" s="4"/>
      <c r="O118" s="4"/>
      <c r="P118" s="8">
        <f t="shared" si="24"/>
        <v>3.645</v>
      </c>
      <c r="Q118" s="29">
        <f t="shared" si="25"/>
        <v>79.047215801108877</v>
      </c>
      <c r="R118" s="28"/>
      <c r="S118" s="17">
        <f t="shared" si="26"/>
        <v>2.6489871210102822</v>
      </c>
    </row>
    <row r="119" spans="5:19" ht="15" x14ac:dyDescent="0.25">
      <c r="E119" s="160">
        <v>23.677810465859999</v>
      </c>
      <c r="F119" s="161">
        <v>8.65</v>
      </c>
      <c r="G119" s="162">
        <v>2.2700000000000001E-2</v>
      </c>
      <c r="H119" s="128">
        <f t="shared" si="18"/>
        <v>0.19222222222222221</v>
      </c>
      <c r="I119" s="128">
        <f t="shared" si="19"/>
        <v>8.1071428571428592E-4</v>
      </c>
      <c r="J119" s="126">
        <f t="shared" si="20"/>
        <v>12.035918362771206</v>
      </c>
      <c r="K119" s="129">
        <f t="shared" si="21"/>
        <v>2.6587086282489683</v>
      </c>
      <c r="L119" s="127">
        <f t="shared" si="22"/>
        <v>1.9672624682383031</v>
      </c>
      <c r="M119" s="130">
        <f t="shared" si="23"/>
        <v>0.73993157705812496</v>
      </c>
      <c r="N119" s="4"/>
      <c r="O119" s="4"/>
      <c r="P119" s="8">
        <f t="shared" si="24"/>
        <v>3.6349999999999998</v>
      </c>
      <c r="Q119" s="29">
        <f t="shared" si="25"/>
        <v>78.917500965667955</v>
      </c>
      <c r="R119" s="28"/>
      <c r="S119" s="17">
        <f t="shared" si="26"/>
        <v>2.6587086282489683</v>
      </c>
    </row>
    <row r="120" spans="5:19" ht="15" x14ac:dyDescent="0.25">
      <c r="E120" s="160">
        <v>23.849122789643996</v>
      </c>
      <c r="F120" s="161">
        <v>8.74</v>
      </c>
      <c r="G120" s="162">
        <v>2.2700000000000001E-2</v>
      </c>
      <c r="H120" s="128">
        <f t="shared" si="18"/>
        <v>0.19422222222222221</v>
      </c>
      <c r="I120" s="128">
        <f t="shared" si="19"/>
        <v>8.1071428571428592E-4</v>
      </c>
      <c r="J120" s="126">
        <f t="shared" si="20"/>
        <v>11.996181591616576</v>
      </c>
      <c r="K120" s="129">
        <f t="shared" si="21"/>
        <v>2.6675154719534184</v>
      </c>
      <c r="L120" s="127">
        <f t="shared" si="22"/>
        <v>1.9880595010591322</v>
      </c>
      <c r="M120" s="130">
        <f t="shared" si="23"/>
        <v>0.74528508717637487</v>
      </c>
      <c r="N120" s="4"/>
      <c r="O120" s="4"/>
      <c r="P120" s="8">
        <f t="shared" si="24"/>
        <v>3.6259999999999999</v>
      </c>
      <c r="Q120" s="29">
        <f t="shared" si="25"/>
        <v>78.800708431497938</v>
      </c>
      <c r="R120" s="28"/>
      <c r="S120" s="17">
        <f t="shared" si="26"/>
        <v>2.6675154719534184</v>
      </c>
    </row>
    <row r="121" spans="5:19" ht="15" x14ac:dyDescent="0.25">
      <c r="E121" s="160">
        <v>23.8613593842</v>
      </c>
      <c r="F121" s="161">
        <v>8.84</v>
      </c>
      <c r="G121" s="162">
        <v>2.2700000000000001E-2</v>
      </c>
      <c r="H121" s="128">
        <f t="shared" si="18"/>
        <v>0.19644444444444445</v>
      </c>
      <c r="I121" s="128">
        <f t="shared" si="19"/>
        <v>8.1071428571428592E-4</v>
      </c>
      <c r="J121" s="126">
        <f t="shared" si="20"/>
        <v>11.952048440430541</v>
      </c>
      <c r="K121" s="129">
        <f t="shared" si="21"/>
        <v>2.6773653202201451</v>
      </c>
      <c r="L121" s="127">
        <f t="shared" si="22"/>
        <v>1.9964242533927061</v>
      </c>
      <c r="M121" s="130">
        <f t="shared" si="23"/>
        <v>0.74566748075625</v>
      </c>
      <c r="N121" s="4"/>
      <c r="O121" s="4"/>
      <c r="P121" s="8">
        <f t="shared" si="24"/>
        <v>3.6160000000000001</v>
      </c>
      <c r="Q121" s="29">
        <f t="shared" si="25"/>
        <v>78.670883619659776</v>
      </c>
      <c r="R121" s="28"/>
      <c r="S121" s="17">
        <f t="shared" si="26"/>
        <v>2.6773653202201451</v>
      </c>
    </row>
    <row r="122" spans="5:19" ht="15" x14ac:dyDescent="0.25">
      <c r="E122" s="160">
        <v>24.044908302539998</v>
      </c>
      <c r="F122" s="161">
        <v>8.93</v>
      </c>
      <c r="G122" s="162">
        <v>2.2700000000000001E-2</v>
      </c>
      <c r="H122" s="128">
        <f t="shared" si="18"/>
        <v>0.19844444444444445</v>
      </c>
      <c r="I122" s="128">
        <f t="shared" si="19"/>
        <v>8.1071428571428592E-4</v>
      </c>
      <c r="J122" s="126">
        <f t="shared" si="20"/>
        <v>11.912345727439856</v>
      </c>
      <c r="K122" s="129">
        <f t="shared" si="21"/>
        <v>2.6862887236632687</v>
      </c>
      <c r="L122" s="127">
        <f t="shared" si="22"/>
        <v>2.0184864385822032</v>
      </c>
      <c r="M122" s="130">
        <f t="shared" si="23"/>
        <v>0.75140338445437493</v>
      </c>
      <c r="N122" s="4"/>
      <c r="O122" s="4"/>
      <c r="P122" s="8">
        <f t="shared" si="24"/>
        <v>3.6070000000000002</v>
      </c>
      <c r="Q122" s="29">
        <f t="shared" si="25"/>
        <v>78.553990897317377</v>
      </c>
      <c r="R122" s="28"/>
      <c r="S122" s="17">
        <f t="shared" si="26"/>
        <v>2.6862887236632687</v>
      </c>
    </row>
    <row r="123" spans="5:19" ht="15" x14ac:dyDescent="0.25">
      <c r="E123" s="160">
        <v>23.671692168581995</v>
      </c>
      <c r="F123" s="161">
        <v>9.0399999999999991</v>
      </c>
      <c r="G123" s="162">
        <v>2.2700000000000001E-2</v>
      </c>
      <c r="H123" s="128">
        <f t="shared" si="18"/>
        <v>0.20088888888888887</v>
      </c>
      <c r="I123" s="128">
        <f t="shared" si="19"/>
        <v>8.1071428571428592E-4</v>
      </c>
      <c r="J123" s="126">
        <f t="shared" si="20"/>
        <v>11.863842478507379</v>
      </c>
      <c r="K123" s="129">
        <f t="shared" si="21"/>
        <v>2.6972711461713543</v>
      </c>
      <c r="L123" s="127">
        <f t="shared" si="22"/>
        <v>1.9952803833552071</v>
      </c>
      <c r="M123" s="130">
        <f t="shared" si="23"/>
        <v>0.73974038026818734</v>
      </c>
      <c r="N123" s="4"/>
      <c r="O123" s="4"/>
      <c r="P123" s="8">
        <f t="shared" si="24"/>
        <v>3.5960000000000001</v>
      </c>
      <c r="Q123" s="29">
        <f t="shared" si="25"/>
        <v>78.411056359467636</v>
      </c>
      <c r="R123" s="28"/>
      <c r="S123" s="17">
        <f t="shared" si="26"/>
        <v>2.6972711461713543</v>
      </c>
    </row>
    <row r="124" spans="5:19" ht="15" x14ac:dyDescent="0.25">
      <c r="E124" s="160">
        <v>23.794058114141993</v>
      </c>
      <c r="F124" s="161">
        <v>9.1300000000000008</v>
      </c>
      <c r="G124" s="162">
        <v>2.2700000000000001E-2</v>
      </c>
      <c r="H124" s="128">
        <f t="shared" si="18"/>
        <v>0.2028888888888889</v>
      </c>
      <c r="I124" s="128">
        <f t="shared" si="19"/>
        <v>8.1071428571428592E-4</v>
      </c>
      <c r="J124" s="126">
        <f t="shared" si="20"/>
        <v>11.824176444198816</v>
      </c>
      <c r="K124" s="129">
        <f t="shared" si="21"/>
        <v>2.7063195606912527</v>
      </c>
      <c r="L124" s="127">
        <f t="shared" si="22"/>
        <v>2.0123226532039657</v>
      </c>
      <c r="M124" s="130">
        <f t="shared" si="23"/>
        <v>0.7435643160669374</v>
      </c>
      <c r="N124" s="4"/>
      <c r="O124" s="4"/>
      <c r="P124" s="8">
        <f t="shared" si="24"/>
        <v>3.5869999999999997</v>
      </c>
      <c r="Q124" s="29">
        <f t="shared" si="25"/>
        <v>78.294055547816427</v>
      </c>
      <c r="R124" s="28"/>
      <c r="S124" s="17">
        <f t="shared" si="26"/>
        <v>2.7063195606912527</v>
      </c>
    </row>
    <row r="125" spans="5:19" ht="15" x14ac:dyDescent="0.25">
      <c r="E125" s="160">
        <v>23.849122789643996</v>
      </c>
      <c r="F125" s="161">
        <v>9.23</v>
      </c>
      <c r="G125" s="162">
        <v>2.2700000000000001E-2</v>
      </c>
      <c r="H125" s="128">
        <f t="shared" si="18"/>
        <v>0.20511111111111113</v>
      </c>
      <c r="I125" s="128">
        <f t="shared" si="19"/>
        <v>8.1071428571428592E-4</v>
      </c>
      <c r="J125" s="126">
        <f t="shared" si="20"/>
        <v>11.780122764097369</v>
      </c>
      <c r="K125" s="129">
        <f t="shared" si="21"/>
        <v>2.7164402817199287</v>
      </c>
      <c r="L125" s="127">
        <f t="shared" si="22"/>
        <v>2.0245224321710533</v>
      </c>
      <c r="M125" s="130">
        <f t="shared" si="23"/>
        <v>0.74528508717637487</v>
      </c>
      <c r="N125" s="4"/>
      <c r="O125" s="4"/>
      <c r="P125" s="8">
        <f t="shared" si="24"/>
        <v>3.577</v>
      </c>
      <c r="Q125" s="29">
        <f t="shared" si="25"/>
        <v>78.163996536969989</v>
      </c>
      <c r="R125" s="28"/>
      <c r="S125" s="17">
        <f t="shared" si="26"/>
        <v>2.7164402817199287</v>
      </c>
    </row>
    <row r="126" spans="5:19" ht="15" x14ac:dyDescent="0.25">
      <c r="E126" s="160">
        <v>23.824649600531998</v>
      </c>
      <c r="F126" s="161">
        <v>9.33</v>
      </c>
      <c r="G126" s="162">
        <v>2.2700000000000001E-2</v>
      </c>
      <c r="H126" s="128">
        <f t="shared" si="18"/>
        <v>0.20733333333333334</v>
      </c>
      <c r="I126" s="128">
        <f t="shared" si="19"/>
        <v>8.1071428571428592E-4</v>
      </c>
      <c r="J126" s="126">
        <f t="shared" si="20"/>
        <v>11.73609004070155</v>
      </c>
      <c r="K126" s="129">
        <f t="shared" si="21"/>
        <v>2.7266321141898064</v>
      </c>
      <c r="L126" s="127">
        <f t="shared" si="22"/>
        <v>2.0300329596915594</v>
      </c>
      <c r="M126" s="130">
        <f t="shared" si="23"/>
        <v>0.74452030001662506</v>
      </c>
      <c r="N126" s="4"/>
      <c r="O126" s="4"/>
      <c r="P126" s="8">
        <f t="shared" si="24"/>
        <v>3.5670000000000002</v>
      </c>
      <c r="Q126" s="29">
        <f t="shared" si="25"/>
        <v>78.033875626455696</v>
      </c>
      <c r="R126" s="28"/>
      <c r="S126" s="17">
        <f t="shared" si="26"/>
        <v>2.7266321141898064</v>
      </c>
    </row>
    <row r="127" spans="5:19" ht="15" x14ac:dyDescent="0.25">
      <c r="E127" s="160">
        <v>23.800176411419997</v>
      </c>
      <c r="F127" s="161">
        <v>9.42</v>
      </c>
      <c r="G127" s="162">
        <v>2.2700000000000001E-2</v>
      </c>
      <c r="H127" s="128">
        <f t="shared" si="18"/>
        <v>0.20933333333333332</v>
      </c>
      <c r="I127" s="128">
        <f t="shared" si="19"/>
        <v>8.1071428571428592E-4</v>
      </c>
      <c r="J127" s="126">
        <f t="shared" si="20"/>
        <v>11.696478703660336</v>
      </c>
      <c r="K127" s="129">
        <f t="shared" si="21"/>
        <v>2.7358661363599808</v>
      </c>
      <c r="L127" s="127">
        <f t="shared" si="22"/>
        <v>2.0348155213561743</v>
      </c>
      <c r="M127" s="130">
        <f t="shared" si="23"/>
        <v>0.74375551285687491</v>
      </c>
      <c r="N127" s="4"/>
      <c r="O127" s="4"/>
      <c r="P127" s="8">
        <f t="shared" si="24"/>
        <v>3.5579999999999998</v>
      </c>
      <c r="Q127" s="29">
        <f t="shared" si="25"/>
        <v>77.916713254251363</v>
      </c>
      <c r="R127" s="28"/>
      <c r="S127" s="17">
        <f t="shared" si="26"/>
        <v>2.7358661363599808</v>
      </c>
    </row>
    <row r="128" spans="5:19" ht="15" x14ac:dyDescent="0.25">
      <c r="E128" s="160">
        <v>23.738993438639998</v>
      </c>
      <c r="F128" s="161">
        <v>9.52</v>
      </c>
      <c r="G128" s="162">
        <v>2.2700000000000001E-2</v>
      </c>
      <c r="H128" s="128">
        <f t="shared" si="18"/>
        <v>0.21155555555555555</v>
      </c>
      <c r="I128" s="128">
        <f t="shared" si="19"/>
        <v>8.1071428571428592E-4</v>
      </c>
      <c r="J128" s="126">
        <f t="shared" si="20"/>
        <v>11.652486451751042</v>
      </c>
      <c r="K128" s="129">
        <f t="shared" si="21"/>
        <v>2.7461949973081752</v>
      </c>
      <c r="L128" s="127">
        <f t="shared" si="22"/>
        <v>2.0372470319476488</v>
      </c>
      <c r="M128" s="130">
        <f t="shared" si="23"/>
        <v>0.74184354495749993</v>
      </c>
      <c r="N128" s="4"/>
      <c r="O128" s="4"/>
      <c r="P128" s="8">
        <f t="shared" si="24"/>
        <v>3.548</v>
      </c>
      <c r="Q128" s="29">
        <f t="shared" si="25"/>
        <v>77.786472636484262</v>
      </c>
      <c r="R128" s="28"/>
      <c r="S128" s="17">
        <f t="shared" si="26"/>
        <v>2.7461949973081752</v>
      </c>
    </row>
    <row r="129" spans="5:20" ht="15" x14ac:dyDescent="0.25">
      <c r="E129" s="160">
        <v>23.543207925743999</v>
      </c>
      <c r="F129" s="161">
        <v>9.6199999999999992</v>
      </c>
      <c r="G129" s="162">
        <v>2.2700000000000001E-2</v>
      </c>
      <c r="H129" s="128">
        <f t="shared" si="18"/>
        <v>0.21377777777777776</v>
      </c>
      <c r="I129" s="128">
        <f t="shared" si="19"/>
        <v>8.1071428571428592E-4</v>
      </c>
      <c r="J129" s="126">
        <f t="shared" si="20"/>
        <v>11.608515845350949</v>
      </c>
      <c r="K129" s="129">
        <f t="shared" si="21"/>
        <v>2.7565970039844121</v>
      </c>
      <c r="L129" s="127">
        <f t="shared" si="22"/>
        <v>2.0280980135089992</v>
      </c>
      <c r="M129" s="130">
        <f t="shared" si="23"/>
        <v>0.73572524767949998</v>
      </c>
      <c r="N129" s="4"/>
      <c r="O129" s="4"/>
      <c r="P129" s="8">
        <f t="shared" si="24"/>
        <v>3.5380000000000003</v>
      </c>
      <c r="Q129" s="29">
        <f t="shared" si="25"/>
        <v>77.65616790481522</v>
      </c>
      <c r="R129" s="28"/>
      <c r="S129" s="17">
        <f t="shared" si="26"/>
        <v>2.7565970039844121</v>
      </c>
    </row>
    <row r="130" spans="5:20" ht="15" x14ac:dyDescent="0.25">
      <c r="E130" s="160">
        <v>23.714520249528</v>
      </c>
      <c r="F130" s="161">
        <v>9.7200000000000006</v>
      </c>
      <c r="G130" s="162">
        <v>2.2700000000000001E-2</v>
      </c>
      <c r="H130" s="128">
        <f t="shared" si="18"/>
        <v>0.21600000000000003</v>
      </c>
      <c r="I130" s="128">
        <f t="shared" si="19"/>
        <v>8.1071428571428592E-4</v>
      </c>
      <c r="J130" s="126">
        <f t="shared" si="20"/>
        <v>11.564567122658216</v>
      </c>
      <c r="K130" s="129">
        <f t="shared" si="21"/>
        <v>2.7670728753264844</v>
      </c>
      <c r="L130" s="127">
        <f t="shared" si="22"/>
        <v>2.0506189291827996</v>
      </c>
      <c r="M130" s="130">
        <f t="shared" si="23"/>
        <v>0.74107875779775012</v>
      </c>
      <c r="N130" s="4"/>
      <c r="O130" s="4"/>
      <c r="P130" s="8">
        <f t="shared" si="24"/>
        <v>3.528</v>
      </c>
      <c r="Q130" s="29">
        <f t="shared" si="25"/>
        <v>77.525798289501395</v>
      </c>
      <c r="R130" s="28"/>
      <c r="S130" s="17">
        <f t="shared" si="26"/>
        <v>2.7670728753264844</v>
      </c>
    </row>
    <row r="131" spans="5:20" ht="15" x14ac:dyDescent="0.25">
      <c r="E131" s="160">
        <v>23.959252140647997</v>
      </c>
      <c r="F131" s="161">
        <v>9.82</v>
      </c>
      <c r="G131" s="162">
        <v>2.2700000000000001E-2</v>
      </c>
      <c r="H131" s="128">
        <f t="shared" si="18"/>
        <v>0.21822222222222221</v>
      </c>
      <c r="I131" s="128">
        <f t="shared" si="19"/>
        <v>8.1071428571428592E-4</v>
      </c>
      <c r="J131" s="126">
        <f t="shared" si="20"/>
        <v>11.520640522227017</v>
      </c>
      <c r="K131" s="129">
        <f t="shared" si="21"/>
        <v>2.777623339454236</v>
      </c>
      <c r="L131" s="127">
        <f t="shared" si="22"/>
        <v>2.0796805606791482</v>
      </c>
      <c r="M131" s="130">
        <f t="shared" si="23"/>
        <v>0.74872662939524992</v>
      </c>
      <c r="N131" s="4"/>
      <c r="O131" s="4"/>
      <c r="P131" s="8">
        <f t="shared" si="24"/>
        <v>3.5179999999999998</v>
      </c>
      <c r="Q131" s="29">
        <f t="shared" si="25"/>
        <v>77.39536301753688</v>
      </c>
      <c r="R131" s="28"/>
      <c r="S131" s="17">
        <f t="shared" si="26"/>
        <v>2.777623339454236</v>
      </c>
    </row>
    <row r="132" spans="5:20" ht="15" x14ac:dyDescent="0.25">
      <c r="E132" s="160">
        <v>23.855241086921996</v>
      </c>
      <c r="F132" s="161">
        <v>9.92</v>
      </c>
      <c r="G132" s="162">
        <v>2.2700000000000001E-2</v>
      </c>
      <c r="H132" s="128">
        <f t="shared" si="18"/>
        <v>0.22044444444444444</v>
      </c>
      <c r="I132" s="128">
        <f t="shared" si="19"/>
        <v>8.1071428571428592E-4</v>
      </c>
      <c r="J132" s="126">
        <f t="shared" si="20"/>
        <v>11.476736282972121</v>
      </c>
      <c r="K132" s="129">
        <f t="shared" si="21"/>
        <v>2.78824913381324</v>
      </c>
      <c r="L132" s="127">
        <f t="shared" si="22"/>
        <v>2.0785736030473836</v>
      </c>
      <c r="M132" s="130">
        <f t="shared" si="23"/>
        <v>0.74547628396631238</v>
      </c>
      <c r="N132" s="4"/>
      <c r="O132" s="4"/>
      <c r="P132" s="8">
        <f t="shared" si="24"/>
        <v>3.508</v>
      </c>
      <c r="Q132" s="29">
        <f t="shared" si="25"/>
        <v>77.264861312605191</v>
      </c>
      <c r="R132" s="28"/>
      <c r="S132" s="17">
        <f t="shared" si="26"/>
        <v>2.78824913381324</v>
      </c>
    </row>
    <row r="133" spans="5:20" ht="15" x14ac:dyDescent="0.25">
      <c r="E133" s="160">
        <v>24.044908302539998</v>
      </c>
      <c r="F133" s="161">
        <v>10.02</v>
      </c>
      <c r="G133" s="162">
        <v>2.2700000000000001E-2</v>
      </c>
      <c r="H133" s="128">
        <f t="shared" si="18"/>
        <v>0.22266666666666668</v>
      </c>
      <c r="I133" s="128">
        <f t="shared" si="19"/>
        <v>8.1071428571428592E-4</v>
      </c>
      <c r="J133" s="126">
        <f t="shared" si="20"/>
        <v>11.432854644173538</v>
      </c>
      <c r="K133" s="129">
        <f t="shared" si="21"/>
        <v>2.7989510053211411</v>
      </c>
      <c r="L133" s="127">
        <f t="shared" si="22"/>
        <v>2.1031412583202806</v>
      </c>
      <c r="M133" s="130">
        <f t="shared" si="23"/>
        <v>0.75140338445437493</v>
      </c>
      <c r="N133" s="4"/>
      <c r="O133" s="4"/>
      <c r="P133" s="8">
        <f t="shared" si="24"/>
        <v>3.4980000000000002</v>
      </c>
      <c r="Q133" s="29">
        <f t="shared" si="25"/>
        <v>77.134292395031167</v>
      </c>
      <c r="R133" s="28"/>
      <c r="S133" s="17">
        <f t="shared" si="26"/>
        <v>2.7989510053211411</v>
      </c>
    </row>
    <row r="134" spans="5:20" ht="15" x14ac:dyDescent="0.25">
      <c r="E134" s="160">
        <v>24.161155950821996</v>
      </c>
      <c r="F134" s="161">
        <v>10.120000000000001</v>
      </c>
      <c r="G134" s="162">
        <v>2.2700000000000001E-2</v>
      </c>
      <c r="H134" s="128">
        <f t="shared" si="18"/>
        <v>0.22488888888888889</v>
      </c>
      <c r="I134" s="128">
        <f t="shared" si="19"/>
        <v>8.1071428571428592E-4</v>
      </c>
      <c r="J134" s="126">
        <f t="shared" si="20"/>
        <v>11.388995845481189</v>
      </c>
      <c r="K134" s="129">
        <f t="shared" si="21"/>
        <v>2.8097297105167214</v>
      </c>
      <c r="L134" s="127">
        <f t="shared" si="22"/>
        <v>2.1214474286078886</v>
      </c>
      <c r="M134" s="130">
        <f t="shared" si="23"/>
        <v>0.75503612346318727</v>
      </c>
      <c r="N134" s="4"/>
      <c r="O134" s="4"/>
      <c r="P134" s="8">
        <f t="shared" si="24"/>
        <v>3.488</v>
      </c>
      <c r="Q134" s="29">
        <f t="shared" si="25"/>
        <v>77.003655481732451</v>
      </c>
      <c r="R134" s="28"/>
      <c r="S134" s="17">
        <f t="shared" si="26"/>
        <v>2.8097297105167214</v>
      </c>
    </row>
    <row r="135" spans="5:20" ht="15" x14ac:dyDescent="0.25">
      <c r="E135" s="160">
        <v>24.063263194373999</v>
      </c>
      <c r="F135" s="161">
        <v>10.220000000000001</v>
      </c>
      <c r="G135" s="162">
        <v>2.2700000000000001E-2</v>
      </c>
      <c r="H135" s="128">
        <f t="shared" si="18"/>
        <v>0.22711111111111112</v>
      </c>
      <c r="I135" s="128">
        <f t="shared" si="19"/>
        <v>8.1071428571428592E-4</v>
      </c>
      <c r="J135" s="126">
        <f t="shared" si="20"/>
        <v>11.345160126919581</v>
      </c>
      <c r="K135" s="129">
        <f t="shared" si="21"/>
        <v>2.8205860157117577</v>
      </c>
      <c r="L135" s="127">
        <f t="shared" si="22"/>
        <v>2.1210157393263356</v>
      </c>
      <c r="M135" s="130">
        <f t="shared" si="23"/>
        <v>0.75197697482418746</v>
      </c>
      <c r="N135" s="4"/>
      <c r="O135" s="4"/>
      <c r="P135" s="8">
        <f t="shared" si="24"/>
        <v>3.4779999999999998</v>
      </c>
      <c r="Q135" s="29">
        <f t="shared" si="25"/>
        <v>76.872949786170523</v>
      </c>
      <c r="R135" s="28"/>
      <c r="S135" s="17">
        <f t="shared" si="26"/>
        <v>2.8205860157117577</v>
      </c>
      <c r="T135" s="62"/>
    </row>
    <row r="136" spans="5:20" ht="15" x14ac:dyDescent="0.25">
      <c r="E136" s="160">
        <v>23.891950870589998</v>
      </c>
      <c r="F136" s="161">
        <v>10.32</v>
      </c>
      <c r="G136" s="162">
        <v>2.2700000000000001E-2</v>
      </c>
      <c r="H136" s="128">
        <f t="shared" si="18"/>
        <v>0.22933333333333333</v>
      </c>
      <c r="I136" s="128">
        <f t="shared" si="19"/>
        <v>8.1071428571428592E-4</v>
      </c>
      <c r="J136" s="126">
        <f t="shared" si="20"/>
        <v>11.301347728892571</v>
      </c>
      <c r="K136" s="129">
        <f t="shared" si="21"/>
        <v>2.8315206971457116</v>
      </c>
      <c r="L136" s="127">
        <f t="shared" si="22"/>
        <v>2.1140797932895028</v>
      </c>
      <c r="M136" s="130">
        <f t="shared" si="23"/>
        <v>0.74662346470593755</v>
      </c>
      <c r="N136" s="4"/>
      <c r="O136" s="4"/>
      <c r="P136" s="8">
        <f t="shared" si="24"/>
        <v>3.468</v>
      </c>
      <c r="Q136" s="29">
        <f t="shared" si="25"/>
        <v>76.742174518301056</v>
      </c>
      <c r="R136" s="28"/>
      <c r="S136" s="17">
        <f t="shared" si="26"/>
        <v>2.8315206971457116</v>
      </c>
      <c r="T136" s="68"/>
    </row>
    <row r="137" spans="5:20" ht="15" x14ac:dyDescent="0.25">
      <c r="E137" s="160">
        <v>24.038790005261998</v>
      </c>
      <c r="F137" s="161">
        <v>10.43</v>
      </c>
      <c r="G137" s="162">
        <v>2.2700000000000001E-2</v>
      </c>
      <c r="H137" s="128">
        <f t="shared" si="18"/>
        <v>0.23177777777777775</v>
      </c>
      <c r="I137" s="128">
        <f t="shared" si="19"/>
        <v>8.1071428571428592E-4</v>
      </c>
      <c r="J137" s="126">
        <f t="shared" si="20"/>
        <v>11.253181313672306</v>
      </c>
      <c r="K137" s="129">
        <f t="shared" si="21"/>
        <v>2.8436403100624426</v>
      </c>
      <c r="L137" s="127">
        <f t="shared" si="22"/>
        <v>2.1361772582527867</v>
      </c>
      <c r="M137" s="130">
        <f t="shared" si="23"/>
        <v>0.75121218766443743</v>
      </c>
      <c r="N137" s="4"/>
      <c r="O137" s="4"/>
      <c r="P137" s="8">
        <f t="shared" si="24"/>
        <v>3.4569999999999999</v>
      </c>
      <c r="Q137" s="29">
        <f t="shared" si="25"/>
        <v>76.598240420360355</v>
      </c>
      <c r="R137" s="28"/>
      <c r="S137" s="17">
        <f t="shared" si="26"/>
        <v>2.8436403100624426</v>
      </c>
      <c r="T137" s="68"/>
    </row>
    <row r="138" spans="5:20" ht="15" x14ac:dyDescent="0.25">
      <c r="E138" s="160">
        <v>24.155037653543999</v>
      </c>
      <c r="F138" s="161">
        <v>10.53</v>
      </c>
      <c r="G138" s="162">
        <v>2.2700000000000001E-2</v>
      </c>
      <c r="H138" s="128">
        <f t="shared" si="18"/>
        <v>0.23399999999999999</v>
      </c>
      <c r="I138" s="128">
        <f t="shared" si="19"/>
        <v>8.1071428571428592E-4</v>
      </c>
      <c r="J138" s="126">
        <f t="shared" si="20"/>
        <v>11.209418672996989</v>
      </c>
      <c r="K138" s="129">
        <f t="shared" si="21"/>
        <v>2.8547421533184973</v>
      </c>
      <c r="L138" s="127">
        <f t="shared" si="22"/>
        <v>2.1548876313927372</v>
      </c>
      <c r="M138" s="130">
        <f t="shared" si="23"/>
        <v>0.75484492667325009</v>
      </c>
      <c r="N138" s="4"/>
      <c r="O138" s="4"/>
      <c r="P138" s="8">
        <f t="shared" si="24"/>
        <v>3.4470000000000001</v>
      </c>
      <c r="Q138" s="29">
        <f t="shared" si="25"/>
        <v>76.467316463170732</v>
      </c>
      <c r="R138" s="28"/>
      <c r="S138" s="17">
        <f t="shared" si="26"/>
        <v>2.8547421533184973</v>
      </c>
      <c r="T138" s="68"/>
    </row>
    <row r="139" spans="5:20" ht="15" x14ac:dyDescent="0.25">
      <c r="E139" s="160">
        <v>23.940897248813997</v>
      </c>
      <c r="F139" s="161">
        <v>10.630000000000003</v>
      </c>
      <c r="G139" s="162">
        <v>2.2700000000000001E-2</v>
      </c>
      <c r="H139" s="128">
        <f t="shared" si="18"/>
        <v>0.23622222222222225</v>
      </c>
      <c r="I139" s="128">
        <f t="shared" si="19"/>
        <v>8.1071428571428592E-4</v>
      </c>
      <c r="J139" s="126">
        <f t="shared" si="20"/>
        <v>11.165680100570501</v>
      </c>
      <c r="K139" s="129">
        <f t="shared" si="21"/>
        <v>2.86592484396584</v>
      </c>
      <c r="L139" s="127">
        <f t="shared" si="22"/>
        <v>2.1441503816315457</v>
      </c>
      <c r="M139" s="130">
        <f t="shared" si="23"/>
        <v>0.74815303902543739</v>
      </c>
      <c r="N139" s="4"/>
      <c r="O139" s="4"/>
      <c r="P139" s="8">
        <f t="shared" si="24"/>
        <v>3.4369999999999998</v>
      </c>
      <c r="Q139" s="29">
        <f t="shared" si="25"/>
        <v>76.336320461712901</v>
      </c>
      <c r="R139" s="28"/>
      <c r="S139" s="17">
        <f t="shared" si="26"/>
        <v>2.86592484396584</v>
      </c>
    </row>
    <row r="140" spans="5:20" ht="15" x14ac:dyDescent="0.25">
      <c r="E140" s="160">
        <v>23.971488735204002</v>
      </c>
      <c r="F140" s="161">
        <v>10.73</v>
      </c>
      <c r="G140" s="162">
        <v>2.2700000000000001E-2</v>
      </c>
      <c r="H140" s="128">
        <f t="shared" si="18"/>
        <v>0.23844444444444443</v>
      </c>
      <c r="I140" s="128">
        <f t="shared" si="19"/>
        <v>8.1071428571428592E-4</v>
      </c>
      <c r="J140" s="126">
        <f t="shared" si="20"/>
        <v>11.121965838402129</v>
      </c>
      <c r="K140" s="129">
        <f t="shared" si="21"/>
        <v>2.8771892006276274</v>
      </c>
      <c r="L140" s="127">
        <f t="shared" si="22"/>
        <v>2.1553283909967429</v>
      </c>
      <c r="M140" s="130">
        <f t="shared" si="23"/>
        <v>0.74910902297512505</v>
      </c>
      <c r="N140" s="4"/>
      <c r="O140" s="4"/>
      <c r="P140" s="8">
        <f t="shared" si="24"/>
        <v>3.427</v>
      </c>
      <c r="Q140" s="29">
        <f t="shared" si="25"/>
        <v>76.205251611039444</v>
      </c>
      <c r="R140" s="28"/>
      <c r="S140" s="17">
        <f t="shared" si="26"/>
        <v>2.8771892006276274</v>
      </c>
    </row>
    <row r="141" spans="5:20" ht="15" x14ac:dyDescent="0.25">
      <c r="E141" s="160">
        <v>24.026553410705997</v>
      </c>
      <c r="F141" s="161">
        <v>10.82</v>
      </c>
      <c r="G141" s="162">
        <v>2.2700000000000001E-2</v>
      </c>
      <c r="H141" s="128">
        <f t="shared" si="18"/>
        <v>0.24044444444444446</v>
      </c>
      <c r="I141" s="128">
        <f t="shared" si="19"/>
        <v>8.1071428571428592E-4</v>
      </c>
      <c r="J141" s="126">
        <f t="shared" si="20"/>
        <v>11.082643988067407</v>
      </c>
      <c r="K141" s="129">
        <f t="shared" si="21"/>
        <v>2.8873976313282408</v>
      </c>
      <c r="L141" s="127">
        <f t="shared" si="22"/>
        <v>2.1679441689704366</v>
      </c>
      <c r="M141" s="130">
        <f t="shared" si="23"/>
        <v>0.75082979408456252</v>
      </c>
      <c r="N141" s="4"/>
      <c r="O141" s="4"/>
      <c r="P141" s="8">
        <f t="shared" si="24"/>
        <v>3.4180000000000001</v>
      </c>
      <c r="Q141" s="29">
        <f t="shared" si="25"/>
        <v>76.087226691030182</v>
      </c>
      <c r="R141" s="28"/>
      <c r="S141" s="17">
        <f t="shared" si="26"/>
        <v>2.8873976313282408</v>
      </c>
    </row>
    <row r="142" spans="5:20" ht="15" x14ac:dyDescent="0.25">
      <c r="E142" s="160">
        <v>24.301876788215999</v>
      </c>
      <c r="F142" s="161">
        <v>10.920000000000002</v>
      </c>
      <c r="G142" s="162">
        <v>2.2700000000000001E-2</v>
      </c>
      <c r="H142" s="128">
        <f t="shared" si="18"/>
        <v>0.2426666666666667</v>
      </c>
      <c r="I142" s="128">
        <f t="shared" si="19"/>
        <v>8.1071428571428592E-4</v>
      </c>
      <c r="J142" s="126">
        <f t="shared" si="20"/>
        <v>11.038976583575849</v>
      </c>
      <c r="K142" s="129">
        <f t="shared" si="21"/>
        <v>2.8988194474124214</v>
      </c>
      <c r="L142" s="127">
        <f t="shared" si="22"/>
        <v>2.2014610325719079</v>
      </c>
      <c r="M142" s="130">
        <f t="shared" si="23"/>
        <v>0.75943364963174997</v>
      </c>
      <c r="N142" s="4"/>
      <c r="O142" s="4"/>
      <c r="P142" s="8">
        <f t="shared" si="24"/>
        <v>3.4079999999999999</v>
      </c>
      <c r="Q142" s="29">
        <f t="shared" si="25"/>
        <v>75.956017195682847</v>
      </c>
      <c r="R142" s="28"/>
      <c r="S142" s="17">
        <f t="shared" si="26"/>
        <v>2.8988194474124214</v>
      </c>
    </row>
    <row r="143" spans="5:20" ht="15" x14ac:dyDescent="0.25">
      <c r="E143" s="160">
        <v>24.246812112714</v>
      </c>
      <c r="F143" s="161">
        <v>11.02</v>
      </c>
      <c r="G143" s="162">
        <v>2.2700000000000001E-2</v>
      </c>
      <c r="H143" s="128">
        <f t="shared" si="18"/>
        <v>0.24488888888888885</v>
      </c>
      <c r="I143" s="128">
        <f t="shared" si="19"/>
        <v>8.1071428571428592E-4</v>
      </c>
      <c r="J143" s="126">
        <f t="shared" si="20"/>
        <v>10.995334193471566</v>
      </c>
      <c r="K143" s="129">
        <f t="shared" si="21"/>
        <v>2.910325365007993</v>
      </c>
      <c r="L143" s="127">
        <f t="shared" si="22"/>
        <v>2.2051910097567062</v>
      </c>
      <c r="M143" s="130">
        <f t="shared" si="23"/>
        <v>0.75771287852231251</v>
      </c>
      <c r="N143" s="4"/>
      <c r="O143" s="4"/>
      <c r="P143" s="8">
        <f t="shared" si="24"/>
        <v>3.3980000000000001</v>
      </c>
      <c r="Q143" s="29">
        <f t="shared" si="25"/>
        <v>75.824732495280216</v>
      </c>
      <c r="R143" s="28"/>
      <c r="S143" s="17">
        <f t="shared" si="26"/>
        <v>2.910325365007993</v>
      </c>
    </row>
    <row r="144" spans="5:20" ht="15" x14ac:dyDescent="0.25">
      <c r="E144" s="160">
        <v>24.375296355551999</v>
      </c>
      <c r="F144" s="161">
        <v>11.11</v>
      </c>
      <c r="G144" s="162">
        <v>2.2700000000000001E-2</v>
      </c>
      <c r="H144" s="128">
        <f t="shared" si="18"/>
        <v>0.24688888888888888</v>
      </c>
      <c r="I144" s="128">
        <f t="shared" si="19"/>
        <v>8.1071428571428592E-4</v>
      </c>
      <c r="J144" s="126">
        <f t="shared" si="20"/>
        <v>10.956077631016157</v>
      </c>
      <c r="K144" s="129">
        <f t="shared" si="21"/>
        <v>2.9207533095064475</v>
      </c>
      <c r="L144" s="127">
        <f t="shared" si="22"/>
        <v>2.2248196093962171</v>
      </c>
      <c r="M144" s="130">
        <f t="shared" si="23"/>
        <v>0.76172801111099997</v>
      </c>
      <c r="N144" s="4"/>
      <c r="O144" s="4"/>
      <c r="P144" s="8">
        <f t="shared" si="24"/>
        <v>3.3890000000000002</v>
      </c>
      <c r="Q144" s="29">
        <f t="shared" si="25"/>
        <v>75.706511286997141</v>
      </c>
      <c r="R144" s="28"/>
      <c r="S144" s="17">
        <f t="shared" si="26"/>
        <v>2.9207533095064475</v>
      </c>
    </row>
    <row r="145" spans="5:19" ht="15" x14ac:dyDescent="0.25">
      <c r="E145" s="160">
        <v>24.32023168005</v>
      </c>
      <c r="F145" s="161">
        <v>11.21</v>
      </c>
      <c r="G145" s="162">
        <v>2.2700000000000001E-2</v>
      </c>
      <c r="H145" s="128">
        <f t="shared" si="18"/>
        <v>0.24911111111111112</v>
      </c>
      <c r="I145" s="128">
        <f t="shared" si="19"/>
        <v>8.1071428571428592E-4</v>
      </c>
      <c r="J145" s="126">
        <f t="shared" si="20"/>
        <v>10.912483439751099</v>
      </c>
      <c r="K145" s="129">
        <f t="shared" si="21"/>
        <v>2.9324214031274516</v>
      </c>
      <c r="L145" s="127">
        <f t="shared" si="22"/>
        <v>2.2286614971124039</v>
      </c>
      <c r="M145" s="130">
        <f t="shared" si="23"/>
        <v>0.7600072400015625</v>
      </c>
      <c r="N145" s="4"/>
      <c r="O145" s="4"/>
      <c r="P145" s="8">
        <f t="shared" si="24"/>
        <v>3.379</v>
      </c>
      <c r="Q145" s="29">
        <f t="shared" si="25"/>
        <v>75.575081434769359</v>
      </c>
      <c r="R145" s="28"/>
      <c r="S145" s="17">
        <f t="shared" si="26"/>
        <v>2.9324214031274516</v>
      </c>
    </row>
    <row r="146" spans="5:19" ht="15" x14ac:dyDescent="0.25">
      <c r="E146" s="160">
        <v>24.589436760281995</v>
      </c>
      <c r="F146" s="161">
        <v>11.31</v>
      </c>
      <c r="G146" s="162">
        <v>2.2700000000000001E-2</v>
      </c>
      <c r="H146" s="128">
        <f t="shared" si="18"/>
        <v>0.25133333333333335</v>
      </c>
      <c r="I146" s="128">
        <f t="shared" si="19"/>
        <v>8.1071428571428592E-4</v>
      </c>
      <c r="J146" s="126">
        <f t="shared" si="20"/>
        <v>10.868914970521557</v>
      </c>
      <c r="K146" s="129">
        <f t="shared" si="21"/>
        <v>2.944176128600668</v>
      </c>
      <c r="L146" s="127">
        <f t="shared" si="22"/>
        <v>2.2623635226674375</v>
      </c>
      <c r="M146" s="130">
        <f t="shared" si="23"/>
        <v>0.76841989875881234</v>
      </c>
      <c r="N146" s="4"/>
      <c r="O146" s="4"/>
      <c r="P146" s="8">
        <f t="shared" si="24"/>
        <v>3.3689999999999998</v>
      </c>
      <c r="Q146" s="29">
        <f t="shared" si="25"/>
        <v>75.443573988658954</v>
      </c>
      <c r="R146" s="28"/>
      <c r="S146" s="17">
        <f t="shared" si="26"/>
        <v>2.944176128600668</v>
      </c>
    </row>
    <row r="147" spans="5:19" ht="15" x14ac:dyDescent="0.25">
      <c r="E147" s="160">
        <v>24.864760137791997</v>
      </c>
      <c r="F147" s="161">
        <v>11.400000000000002</v>
      </c>
      <c r="G147" s="162">
        <v>2.2700000000000001E-2</v>
      </c>
      <c r="H147" s="128">
        <f t="shared" si="18"/>
        <v>0.25333333333333335</v>
      </c>
      <c r="I147" s="128">
        <f t="shared" si="19"/>
        <v>8.1071428571428592E-4</v>
      </c>
      <c r="J147" s="126">
        <f t="shared" si="20"/>
        <v>10.829725542918949</v>
      </c>
      <c r="K147" s="129">
        <f t="shared" si="21"/>
        <v>2.9548301915114834</v>
      </c>
      <c r="L147" s="127">
        <f t="shared" si="22"/>
        <v>2.2959732487449696</v>
      </c>
      <c r="M147" s="130">
        <f t="shared" si="23"/>
        <v>0.7770237543059999</v>
      </c>
      <c r="N147" s="4"/>
      <c r="O147" s="4"/>
      <c r="P147" s="8">
        <f t="shared" si="24"/>
        <v>3.36</v>
      </c>
      <c r="Q147" s="29">
        <f t="shared" si="25"/>
        <v>75.325150257136954</v>
      </c>
      <c r="R147" s="28"/>
      <c r="S147" s="17">
        <f t="shared" si="26"/>
        <v>2.9548301915114834</v>
      </c>
    </row>
    <row r="148" spans="5:19" ht="15" x14ac:dyDescent="0.25">
      <c r="E148" s="160">
        <v>24.895351624181995</v>
      </c>
      <c r="F148" s="161">
        <v>11.5</v>
      </c>
      <c r="G148" s="162">
        <v>2.2700000000000001E-2</v>
      </c>
      <c r="H148" s="128">
        <f t="shared" si="18"/>
        <v>0.25555555555555554</v>
      </c>
      <c r="I148" s="128">
        <f t="shared" si="19"/>
        <v>8.1071428571428592E-4</v>
      </c>
      <c r="J148" s="126">
        <f t="shared" si="20"/>
        <v>10.786206620494562</v>
      </c>
      <c r="K148" s="129">
        <f t="shared" si="21"/>
        <v>2.9667519940882383</v>
      </c>
      <c r="L148" s="127">
        <f t="shared" si="22"/>
        <v>2.3080729398303061</v>
      </c>
      <c r="M148" s="130">
        <f t="shared" si="23"/>
        <v>0.77797973825568734</v>
      </c>
      <c r="N148" s="4"/>
      <c r="O148" s="4"/>
      <c r="P148" s="8">
        <f t="shared" si="24"/>
        <v>3.35</v>
      </c>
      <c r="Q148" s="29">
        <f t="shared" si="25"/>
        <v>75.193493088102485</v>
      </c>
      <c r="R148" s="28"/>
      <c r="S148" s="17">
        <f t="shared" si="26"/>
        <v>2.9667519940882383</v>
      </c>
    </row>
    <row r="149" spans="5:19" ht="15" x14ac:dyDescent="0.25">
      <c r="E149" s="160">
        <v>24.907588218738002</v>
      </c>
      <c r="F149" s="161">
        <v>11.6</v>
      </c>
      <c r="G149" s="162">
        <v>2.2700000000000001E-2</v>
      </c>
      <c r="H149" s="128">
        <f t="shared" si="18"/>
        <v>0.25777777777777777</v>
      </c>
      <c r="I149" s="128">
        <f t="shared" si="19"/>
        <v>8.1071428571428592E-4</v>
      </c>
      <c r="J149" s="126">
        <f t="shared" si="20"/>
        <v>10.742714131397053</v>
      </c>
      <c r="K149" s="129">
        <f t="shared" si="21"/>
        <v>2.9787630582550473</v>
      </c>
      <c r="L149" s="127">
        <f t="shared" si="22"/>
        <v>2.3185563642564189</v>
      </c>
      <c r="M149" s="130">
        <f t="shared" si="23"/>
        <v>0.77836213183556269</v>
      </c>
      <c r="N149" s="4"/>
      <c r="O149" s="4"/>
      <c r="P149" s="8">
        <f t="shared" si="24"/>
        <v>3.34</v>
      </c>
      <c r="Q149" s="29">
        <f t="shared" si="25"/>
        <v>75.061755902022483</v>
      </c>
      <c r="R149" s="28"/>
      <c r="S149" s="17">
        <f t="shared" si="26"/>
        <v>2.9787630582550473</v>
      </c>
    </row>
    <row r="150" spans="5:19" ht="15" x14ac:dyDescent="0.25">
      <c r="E150" s="160">
        <v>24.993244380629999</v>
      </c>
      <c r="F150" s="161">
        <v>11.7</v>
      </c>
      <c r="G150" s="162">
        <v>2.2700000000000001E-2</v>
      </c>
      <c r="H150" s="128">
        <f t="shared" si="18"/>
        <v>0.26</v>
      </c>
      <c r="I150" s="128">
        <f t="shared" si="19"/>
        <v>8.1071428571428592E-4</v>
      </c>
      <c r="J150" s="126">
        <f t="shared" si="20"/>
        <v>10.699248321766939</v>
      </c>
      <c r="K150" s="129">
        <f t="shared" si="21"/>
        <v>2.9908643147292917</v>
      </c>
      <c r="L150" s="127">
        <f t="shared" si="22"/>
        <v>2.3359813352292083</v>
      </c>
      <c r="M150" s="130">
        <f t="shared" si="23"/>
        <v>0.78103888689468748</v>
      </c>
      <c r="N150" s="4"/>
      <c r="O150" s="4"/>
      <c r="P150" s="8">
        <f t="shared" si="24"/>
        <v>3.33</v>
      </c>
      <c r="Q150" s="29">
        <f t="shared" si="25"/>
        <v>74.929937855111163</v>
      </c>
      <c r="R150" s="28"/>
      <c r="S150" s="17">
        <f t="shared" si="26"/>
        <v>2.9908643147292917</v>
      </c>
    </row>
    <row r="151" spans="5:19" ht="15" x14ac:dyDescent="0.25">
      <c r="E151" s="160">
        <v>24.668974624895998</v>
      </c>
      <c r="F151" s="161">
        <v>11.8</v>
      </c>
      <c r="G151" s="162">
        <v>2.2700000000000001E-2</v>
      </c>
      <c r="H151" s="128">
        <f t="shared" si="18"/>
        <v>0.26222222222222225</v>
      </c>
      <c r="I151" s="128">
        <f t="shared" si="19"/>
        <v>8.1071428571428592E-4</v>
      </c>
      <c r="J151" s="126">
        <f t="shared" si="20"/>
        <v>10.655809438198258</v>
      </c>
      <c r="K151" s="129">
        <f t="shared" si="21"/>
        <v>3.0030567068221456</v>
      </c>
      <c r="L151" s="127">
        <f t="shared" si="22"/>
        <v>2.3150728030537269</v>
      </c>
      <c r="M151" s="130">
        <f t="shared" si="23"/>
        <v>0.77090545702800006</v>
      </c>
      <c r="N151" s="4"/>
      <c r="O151" s="4"/>
      <c r="P151" s="8">
        <f t="shared" si="24"/>
        <v>3.32</v>
      </c>
      <c r="Q151" s="29">
        <f t="shared" si="25"/>
        <v>74.798038099276269</v>
      </c>
      <c r="R151" s="28"/>
      <c r="S151" s="17">
        <f t="shared" si="26"/>
        <v>3.0030567068221456</v>
      </c>
    </row>
    <row r="152" spans="5:19" ht="15" x14ac:dyDescent="0.25">
      <c r="E152" s="160">
        <v>23.947015546091997</v>
      </c>
      <c r="F152" s="161">
        <v>11.899999999999999</v>
      </c>
      <c r="G152" s="162">
        <v>2.2700000000000001E-2</v>
      </c>
      <c r="H152" s="128">
        <f t="shared" si="18"/>
        <v>0.26444444444444443</v>
      </c>
      <c r="I152" s="128">
        <f t="shared" si="19"/>
        <v>8.1071428571428592E-4</v>
      </c>
      <c r="J152" s="126">
        <f t="shared" si="20"/>
        <v>10.612397727743891</v>
      </c>
      <c r="K152" s="129">
        <f t="shared" si="21"/>
        <v>3.0153411906474914</v>
      </c>
      <c r="L152" s="127">
        <f t="shared" si="22"/>
        <v>2.2565131990377196</v>
      </c>
      <c r="M152" s="130">
        <f t="shared" si="23"/>
        <v>0.7483442358153749</v>
      </c>
      <c r="N152" s="4"/>
      <c r="O152" s="4"/>
      <c r="P152" s="8">
        <f t="shared" si="24"/>
        <v>3.31</v>
      </c>
      <c r="Q152" s="29">
        <f t="shared" si="25"/>
        <v>74.666055782060056</v>
      </c>
      <c r="R152" s="28"/>
      <c r="S152" s="17">
        <f t="shared" si="26"/>
        <v>3.0153411906474914</v>
      </c>
    </row>
    <row r="153" spans="5:19" ht="15" x14ac:dyDescent="0.25">
      <c r="E153" s="160">
        <v>24.173392545378</v>
      </c>
      <c r="F153" s="161">
        <v>12</v>
      </c>
      <c r="G153" s="162">
        <v>2.2700000000000001E-2</v>
      </c>
      <c r="H153" s="128">
        <f t="shared" si="18"/>
        <v>0.26666666666666666</v>
      </c>
      <c r="I153" s="128">
        <f t="shared" si="19"/>
        <v>8.1071428571428592E-4</v>
      </c>
      <c r="J153" s="126">
        <f t="shared" si="20"/>
        <v>10.569013437920946</v>
      </c>
      <c r="K153" s="129">
        <f t="shared" si="21"/>
        <v>3.0277187353349406</v>
      </c>
      <c r="L153" s="127">
        <f t="shared" si="22"/>
        <v>2.2871947970702178</v>
      </c>
      <c r="M153" s="130">
        <f t="shared" si="23"/>
        <v>0.75541851704306262</v>
      </c>
      <c r="N153" s="4"/>
      <c r="O153" s="4"/>
      <c r="P153" s="8">
        <f t="shared" si="24"/>
        <v>3.3</v>
      </c>
      <c r="Q153" s="29">
        <f t="shared" si="25"/>
        <v>74.533990046579447</v>
      </c>
      <c r="R153" s="28"/>
      <c r="S153" s="17">
        <f t="shared" si="26"/>
        <v>3.0277187353349406</v>
      </c>
    </row>
    <row r="154" spans="5:19" ht="15" x14ac:dyDescent="0.25">
      <c r="E154" s="160">
        <v>24.577200165725998</v>
      </c>
      <c r="F154" s="161">
        <v>12.1</v>
      </c>
      <c r="G154" s="162">
        <v>2.2700000000000001E-2</v>
      </c>
      <c r="H154" s="128">
        <f t="shared" si="18"/>
        <v>0.2688888888888889</v>
      </c>
      <c r="I154" s="128">
        <f t="shared" si="19"/>
        <v>8.1071428571428592E-4</v>
      </c>
      <c r="J154" s="126">
        <f t="shared" si="20"/>
        <v>10.525656816716143</v>
      </c>
      <c r="K154" s="129">
        <f t="shared" si="21"/>
        <v>3.0401903232470722</v>
      </c>
      <c r="L154" s="127">
        <f t="shared" si="22"/>
        <v>2.3349801911358288</v>
      </c>
      <c r="M154" s="130">
        <f t="shared" si="23"/>
        <v>0.76803750517893743</v>
      </c>
      <c r="N154" s="4"/>
      <c r="O154" s="4"/>
      <c r="P154" s="8">
        <f t="shared" si="24"/>
        <v>3.29</v>
      </c>
      <c r="Q154" s="29">
        <f t="shared" si="25"/>
        <v>74.401840031465454</v>
      </c>
      <c r="R154" s="28"/>
      <c r="S154" s="17">
        <f t="shared" si="26"/>
        <v>3.0401903232470722</v>
      </c>
    </row>
    <row r="155" spans="5:19" ht="15" x14ac:dyDescent="0.25">
      <c r="E155" s="160">
        <v>25.054427353409999</v>
      </c>
      <c r="F155" s="161">
        <v>12.2</v>
      </c>
      <c r="G155" s="162">
        <v>2.2700000000000001E-2</v>
      </c>
      <c r="H155" s="128">
        <f t="shared" si="18"/>
        <v>0.27111111111111108</v>
      </c>
      <c r="I155" s="128">
        <f t="shared" si="19"/>
        <v>8.1071428571428592E-4</v>
      </c>
      <c r="J155" s="126">
        <f t="shared" si="20"/>
        <v>10.482328112591283</v>
      </c>
      <c r="K155" s="129">
        <f t="shared" si="21"/>
        <v>3.0527569502009646</v>
      </c>
      <c r="L155" s="127">
        <f t="shared" si="22"/>
        <v>2.3901586636383607</v>
      </c>
      <c r="M155" s="130">
        <f t="shared" si="23"/>
        <v>0.78295085479406257</v>
      </c>
      <c r="N155" s="4"/>
      <c r="O155" s="4"/>
      <c r="P155" s="8">
        <f t="shared" si="24"/>
        <v>3.2800000000000002</v>
      </c>
      <c r="Q155" s="29">
        <f t="shared" si="25"/>
        <v>74.269604870801984</v>
      </c>
      <c r="R155" s="28"/>
      <c r="S155" s="17">
        <f t="shared" si="26"/>
        <v>3.0527569502009646</v>
      </c>
    </row>
    <row r="156" spans="5:19" ht="15" x14ac:dyDescent="0.25">
      <c r="E156" s="160">
        <v>24.987126083351995</v>
      </c>
      <c r="F156" s="161">
        <v>12.3</v>
      </c>
      <c r="G156" s="162">
        <v>2.2700000000000001E-2</v>
      </c>
      <c r="H156" s="128">
        <f t="shared" si="18"/>
        <v>0.27333333333333332</v>
      </c>
      <c r="I156" s="128">
        <f t="shared" si="19"/>
        <v>8.1071428571428592E-4</v>
      </c>
      <c r="J156" s="126">
        <f t="shared" si="20"/>
        <v>10.439027574488739</v>
      </c>
      <c r="K156" s="129">
        <f t="shared" si="21"/>
        <v>3.0654196256941328</v>
      </c>
      <c r="L156" s="127">
        <f t="shared" si="22"/>
        <v>2.3936258339250305</v>
      </c>
      <c r="M156" s="130">
        <f t="shared" si="23"/>
        <v>0.78084769010474986</v>
      </c>
      <c r="N156" s="4"/>
      <c r="O156" s="4"/>
      <c r="P156" s="8">
        <f t="shared" si="24"/>
        <v>3.27</v>
      </c>
      <c r="Q156" s="29">
        <f t="shared" si="25"/>
        <v>74.137283694063782</v>
      </c>
      <c r="R156" s="28"/>
      <c r="S156" s="17">
        <f t="shared" si="26"/>
        <v>3.0654196256941328</v>
      </c>
    </row>
    <row r="157" spans="5:19" ht="15" x14ac:dyDescent="0.25">
      <c r="E157" s="160">
        <v>24.583318463003998</v>
      </c>
      <c r="F157" s="161">
        <v>12.4</v>
      </c>
      <c r="G157" s="162">
        <v>2.2700000000000001E-2</v>
      </c>
      <c r="H157" s="128">
        <f t="shared" si="18"/>
        <v>0.27555555555555555</v>
      </c>
      <c r="I157" s="128">
        <f t="shared" si="19"/>
        <v>8.1071428571428592E-4</v>
      </c>
      <c r="J157" s="126">
        <f t="shared" si="20"/>
        <v>10.395755451836997</v>
      </c>
      <c r="K157" s="129">
        <f t="shared" si="21"/>
        <v>3.0781793731349647</v>
      </c>
      <c r="L157" s="127">
        <f t="shared" si="22"/>
        <v>2.3647457442508388</v>
      </c>
      <c r="M157" s="130">
        <f t="shared" si="23"/>
        <v>0.76822870196887483</v>
      </c>
      <c r="N157" s="4"/>
      <c r="O157" s="4"/>
      <c r="P157" s="8">
        <f t="shared" si="24"/>
        <v>3.26</v>
      </c>
      <c r="Q157" s="29">
        <f t="shared" si="25"/>
        <v>74.004875626053732</v>
      </c>
      <c r="R157" s="28"/>
      <c r="S157" s="17">
        <f t="shared" si="26"/>
        <v>3.0781793731349647</v>
      </c>
    </row>
    <row r="158" spans="5:19" ht="15" x14ac:dyDescent="0.25">
      <c r="E158" s="160">
        <v>24.405887841941997</v>
      </c>
      <c r="F158" s="161">
        <v>12.509999999999998</v>
      </c>
      <c r="G158" s="162">
        <v>2.2700000000000001E-2</v>
      </c>
      <c r="H158" s="128">
        <f t="shared" si="18"/>
        <v>0.27799999999999997</v>
      </c>
      <c r="I158" s="128">
        <f t="shared" si="19"/>
        <v>8.1071428571428592E-4</v>
      </c>
      <c r="J158" s="126">
        <f t="shared" si="20"/>
        <v>10.34818923506031</v>
      </c>
      <c r="K158" s="129">
        <f t="shared" si="21"/>
        <v>3.0923284521684242</v>
      </c>
      <c r="L158" s="127">
        <f t="shared" si="22"/>
        <v>2.3584694179396455</v>
      </c>
      <c r="M158" s="130">
        <f t="shared" si="23"/>
        <v>0.7626839950606874</v>
      </c>
      <c r="N158" s="4"/>
      <c r="O158" s="4"/>
      <c r="P158" s="8">
        <f t="shared" si="24"/>
        <v>3.2490000000000001</v>
      </c>
      <c r="Q158" s="29">
        <f t="shared" si="25"/>
        <v>73.859125341481288</v>
      </c>
      <c r="R158" s="28"/>
      <c r="S158" s="17">
        <f t="shared" si="26"/>
        <v>3.0923284521684242</v>
      </c>
    </row>
    <row r="159" spans="5:19" ht="15" x14ac:dyDescent="0.25">
      <c r="E159" s="160">
        <v>24.913706516015996</v>
      </c>
      <c r="F159" s="161">
        <v>12.61</v>
      </c>
      <c r="G159" s="162">
        <v>2.2700000000000001E-2</v>
      </c>
      <c r="H159" s="128">
        <f t="shared" si="18"/>
        <v>0.28022222222222221</v>
      </c>
      <c r="I159" s="128">
        <f t="shared" si="19"/>
        <v>8.1071428571428592E-4</v>
      </c>
      <c r="J159" s="126">
        <f t="shared" si="20"/>
        <v>10.304977598939207</v>
      </c>
      <c r="K159" s="129">
        <f t="shared" si="21"/>
        <v>3.1052954451151913</v>
      </c>
      <c r="L159" s="127">
        <f t="shared" si="22"/>
        <v>2.4176381051600355</v>
      </c>
      <c r="M159" s="130">
        <f t="shared" si="23"/>
        <v>0.77855332862549986</v>
      </c>
      <c r="N159" s="4"/>
      <c r="O159" s="4"/>
      <c r="P159" s="8">
        <f t="shared" si="24"/>
        <v>3.2389999999999999</v>
      </c>
      <c r="Q159" s="29">
        <f t="shared" si="25"/>
        <v>73.726531931889411</v>
      </c>
      <c r="R159" s="28"/>
      <c r="S159" s="17">
        <f t="shared" si="26"/>
        <v>3.1052954451151913</v>
      </c>
    </row>
    <row r="160" spans="5:19" ht="15" x14ac:dyDescent="0.25">
      <c r="E160" s="160">
        <v>25.244094569027997</v>
      </c>
      <c r="F160" s="161">
        <v>12.71</v>
      </c>
      <c r="G160" s="162">
        <v>2.2700000000000001E-2</v>
      </c>
      <c r="H160" s="128">
        <f t="shared" si="18"/>
        <v>0.2824444444444445</v>
      </c>
      <c r="I160" s="128">
        <f t="shared" si="19"/>
        <v>8.1071428571428592E-4</v>
      </c>
      <c r="J160" s="126">
        <f t="shared" si="20"/>
        <v>10.261795154647105</v>
      </c>
      <c r="K160" s="129">
        <f t="shared" si="21"/>
        <v>3.1183627735453907</v>
      </c>
      <c r="L160" s="127">
        <f t="shared" si="22"/>
        <v>2.4600076486223839</v>
      </c>
      <c r="M160" s="130">
        <f t="shared" si="23"/>
        <v>0.7888779552821249</v>
      </c>
      <c r="N160" s="4"/>
      <c r="O160" s="4"/>
      <c r="P160" s="8">
        <f t="shared" si="24"/>
        <v>3.2290000000000001</v>
      </c>
      <c r="Q160" s="29">
        <f t="shared" si="25"/>
        <v>73.593848887533881</v>
      </c>
      <c r="R160" s="28"/>
      <c r="S160" s="17">
        <f t="shared" si="26"/>
        <v>3.1183627735453907</v>
      </c>
    </row>
    <row r="161" spans="5:19" ht="15" x14ac:dyDescent="0.25">
      <c r="E161" s="160">
        <v>25.219621379915999</v>
      </c>
      <c r="F161" s="161">
        <v>12.8</v>
      </c>
      <c r="G161" s="162">
        <v>2.2700000000000001E-2</v>
      </c>
      <c r="H161" s="128">
        <f t="shared" si="18"/>
        <v>0.28444444444444444</v>
      </c>
      <c r="I161" s="128">
        <f t="shared" si="19"/>
        <v>8.1071428571428592E-4</v>
      </c>
      <c r="J161" s="126">
        <f t="shared" si="20"/>
        <v>10.222956121636019</v>
      </c>
      <c r="K161" s="129">
        <f t="shared" si="21"/>
        <v>3.1302100507185702</v>
      </c>
      <c r="L161" s="127">
        <f t="shared" si="22"/>
        <v>2.4669597599603126</v>
      </c>
      <c r="M161" s="130">
        <f t="shared" si="23"/>
        <v>0.78811316812237509</v>
      </c>
      <c r="N161" s="4"/>
      <c r="O161" s="4"/>
      <c r="P161" s="8">
        <f t="shared" si="24"/>
        <v>3.2199999999999998</v>
      </c>
      <c r="Q161" s="29">
        <f t="shared" si="25"/>
        <v>73.474356770256279</v>
      </c>
      <c r="R161" s="28"/>
      <c r="S161" s="17">
        <f t="shared" si="26"/>
        <v>3.1302100507185702</v>
      </c>
    </row>
    <row r="162" spans="5:19" ht="15" x14ac:dyDescent="0.25">
      <c r="E162" s="160">
        <v>24.852523543236</v>
      </c>
      <c r="F162" s="161">
        <v>12.9</v>
      </c>
      <c r="G162" s="162">
        <v>2.2700000000000001E-2</v>
      </c>
      <c r="H162" s="128">
        <f t="shared" si="18"/>
        <v>0.28666666666666668</v>
      </c>
      <c r="I162" s="128">
        <f t="shared" si="19"/>
        <v>8.1071428571428592E-4</v>
      </c>
      <c r="J162" s="126">
        <f t="shared" si="20"/>
        <v>10.17982983507339</v>
      </c>
      <c r="K162" s="129">
        <f t="shared" si="21"/>
        <v>3.1434710126241812</v>
      </c>
      <c r="L162" s="127">
        <f t="shared" si="22"/>
        <v>2.441349604647574</v>
      </c>
      <c r="M162" s="130">
        <f t="shared" si="23"/>
        <v>0.776641360726125</v>
      </c>
      <c r="N162" s="4"/>
      <c r="O162" s="4"/>
      <c r="P162" s="8">
        <f t="shared" si="24"/>
        <v>3.21</v>
      </c>
      <c r="Q162" s="29">
        <f t="shared" si="25"/>
        <v>73.341500949922519</v>
      </c>
      <c r="R162" s="28"/>
      <c r="S162" s="17">
        <f t="shared" si="26"/>
        <v>3.1434710126241812</v>
      </c>
    </row>
    <row r="163" spans="5:19" ht="15" x14ac:dyDescent="0.25">
      <c r="E163" s="160">
        <v>25.121728623467998</v>
      </c>
      <c r="F163" s="161">
        <v>13</v>
      </c>
      <c r="G163" s="162">
        <v>2.2700000000000001E-2</v>
      </c>
      <c r="H163" s="128">
        <f t="shared" si="18"/>
        <v>0.28888888888888892</v>
      </c>
      <c r="I163" s="128">
        <f t="shared" si="19"/>
        <v>8.1071428571428592E-4</v>
      </c>
      <c r="J163" s="126">
        <f t="shared" si="20"/>
        <v>10.136733471057134</v>
      </c>
      <c r="K163" s="129">
        <f t="shared" si="21"/>
        <v>3.1568354925546642</v>
      </c>
      <c r="L163" s="127">
        <f t="shared" si="22"/>
        <v>2.4782863922778189</v>
      </c>
      <c r="M163" s="130">
        <f t="shared" si="23"/>
        <v>0.78505401948337494</v>
      </c>
      <c r="N163" s="4"/>
      <c r="O163" s="4"/>
      <c r="P163" s="8">
        <f t="shared" si="24"/>
        <v>3.2</v>
      </c>
      <c r="Q163" s="29">
        <f t="shared" si="25"/>
        <v>73.208552885411308</v>
      </c>
      <c r="R163" s="28"/>
      <c r="S163" s="17">
        <f t="shared" si="26"/>
        <v>3.1568354925546642</v>
      </c>
    </row>
    <row r="164" spans="5:19" ht="15" x14ac:dyDescent="0.25">
      <c r="E164" s="160">
        <v>24.846405245958</v>
      </c>
      <c r="F164" s="161">
        <v>13.100000000000001</v>
      </c>
      <c r="G164" s="162">
        <v>2.2700000000000001E-2</v>
      </c>
      <c r="H164" s="128">
        <f t="shared" si="18"/>
        <v>0.2911111111111111</v>
      </c>
      <c r="I164" s="128">
        <f t="shared" si="19"/>
        <v>8.1071428571428592E-4</v>
      </c>
      <c r="J164" s="126">
        <f t="shared" si="20"/>
        <v>10.093667282577679</v>
      </c>
      <c r="K164" s="129">
        <f t="shared" si="21"/>
        <v>3.1703046181474663</v>
      </c>
      <c r="L164" s="127">
        <f t="shared" si="22"/>
        <v>2.4615835404882525</v>
      </c>
      <c r="M164" s="130">
        <f t="shared" si="23"/>
        <v>0.77645016393618749</v>
      </c>
      <c r="N164" s="4"/>
      <c r="O164" s="4"/>
      <c r="P164" s="8">
        <f t="shared" si="24"/>
        <v>3.19</v>
      </c>
      <c r="Q164" s="29">
        <f t="shared" si="25"/>
        <v>73.07551166699875</v>
      </c>
      <c r="R164" s="28"/>
      <c r="S164" s="17">
        <f t="shared" si="26"/>
        <v>3.1703046181474663</v>
      </c>
    </row>
    <row r="165" spans="5:19" ht="15" x14ac:dyDescent="0.25">
      <c r="E165" s="160">
        <v>25.121728623467998</v>
      </c>
      <c r="F165" s="161">
        <v>13.2</v>
      </c>
      <c r="G165" s="162">
        <v>2.2700000000000001E-2</v>
      </c>
      <c r="H165" s="128">
        <f t="shared" si="18"/>
        <v>0.29333333333333328</v>
      </c>
      <c r="I165" s="128">
        <f t="shared" si="19"/>
        <v>8.1071428571428592E-4</v>
      </c>
      <c r="J165" s="126">
        <f t="shared" si="20"/>
        <v>10.050631523157625</v>
      </c>
      <c r="K165" s="129">
        <f t="shared" si="21"/>
        <v>3.1838795329695366</v>
      </c>
      <c r="L165" s="127">
        <f t="shared" si="22"/>
        <v>2.4995174249085852</v>
      </c>
      <c r="M165" s="130">
        <f t="shared" si="23"/>
        <v>0.78505401948337494</v>
      </c>
      <c r="N165" s="4"/>
      <c r="O165" s="4"/>
      <c r="P165" s="8">
        <f t="shared" si="24"/>
        <v>3.18</v>
      </c>
      <c r="Q165" s="29">
        <f t="shared" si="25"/>
        <v>72.942376379758102</v>
      </c>
      <c r="R165" s="28"/>
      <c r="S165" s="17">
        <f t="shared" si="26"/>
        <v>3.1838795329695366</v>
      </c>
    </row>
    <row r="166" spans="5:19" ht="15" x14ac:dyDescent="0.25">
      <c r="E166" s="160">
        <v>25.519417946537999</v>
      </c>
      <c r="F166" s="161">
        <v>13.29</v>
      </c>
      <c r="G166" s="162">
        <v>2.2700000000000001E-2</v>
      </c>
      <c r="H166" s="128">
        <f t="shared" si="18"/>
        <v>0.29533333333333334</v>
      </c>
      <c r="I166" s="128">
        <f t="shared" si="19"/>
        <v>8.1071428571428592E-4</v>
      </c>
      <c r="J166" s="126">
        <f t="shared" si="20"/>
        <v>10.011925566495359</v>
      </c>
      <c r="K166" s="129">
        <f t="shared" si="21"/>
        <v>3.1961883643129694</v>
      </c>
      <c r="L166" s="127">
        <f t="shared" si="22"/>
        <v>2.5489020845238852</v>
      </c>
      <c r="M166" s="130">
        <f t="shared" si="23"/>
        <v>0.79748181082931247</v>
      </c>
      <c r="N166" s="4"/>
      <c r="O166" s="4"/>
      <c r="P166" s="8">
        <f t="shared" si="24"/>
        <v>3.1710000000000003</v>
      </c>
      <c r="Q166" s="29">
        <f t="shared" si="25"/>
        <v>72.822473431958542</v>
      </c>
      <c r="R166" s="28"/>
      <c r="S166" s="17">
        <f t="shared" si="26"/>
        <v>3.1961883643129694</v>
      </c>
    </row>
    <row r="167" spans="5:19" ht="15" x14ac:dyDescent="0.25">
      <c r="E167" s="160">
        <v>25.341987325475998</v>
      </c>
      <c r="F167" s="161">
        <v>13.39</v>
      </c>
      <c r="G167" s="162">
        <v>2.2700000000000001E-2</v>
      </c>
      <c r="H167" s="128">
        <f t="shared" si="18"/>
        <v>0.29755555555555557</v>
      </c>
      <c r="I167" s="128">
        <f t="shared" si="19"/>
        <v>8.1071428571428592E-4</v>
      </c>
      <c r="J167" s="126">
        <f t="shared" si="20"/>
        <v>9.9689483226751907</v>
      </c>
      <c r="K167" s="129">
        <f t="shared" si="21"/>
        <v>3.2099674874643873</v>
      </c>
      <c r="L167" s="127">
        <f t="shared" si="22"/>
        <v>2.5420923557035167</v>
      </c>
      <c r="M167" s="130">
        <f t="shared" si="23"/>
        <v>0.79193710392112493</v>
      </c>
      <c r="N167" s="4"/>
      <c r="O167" s="4"/>
      <c r="P167" s="8">
        <f t="shared" si="24"/>
        <v>3.161</v>
      </c>
      <c r="Q167" s="29">
        <f t="shared" si="25"/>
        <v>72.689156874378881</v>
      </c>
      <c r="R167" s="28"/>
      <c r="S167" s="17">
        <f t="shared" si="26"/>
        <v>3.2099674874643873</v>
      </c>
    </row>
    <row r="168" spans="5:19" ht="15" x14ac:dyDescent="0.25">
      <c r="E168" s="160">
        <v>25.378697109143999</v>
      </c>
      <c r="F168" s="161">
        <v>13.48</v>
      </c>
      <c r="G168" s="162">
        <v>2.2700000000000001E-2</v>
      </c>
      <c r="H168" s="128">
        <f t="shared" si="18"/>
        <v>0.29955555555555557</v>
      </c>
      <c r="I168" s="128">
        <f t="shared" si="19"/>
        <v>8.1071428571428592E-4</v>
      </c>
      <c r="J168" s="126">
        <f t="shared" si="20"/>
        <v>9.9302954440308238</v>
      </c>
      <c r="K168" s="129">
        <f t="shared" si="21"/>
        <v>3.2224620284822887</v>
      </c>
      <c r="L168" s="127">
        <f t="shared" si="22"/>
        <v>2.5556839927053052</v>
      </c>
      <c r="M168" s="130">
        <f t="shared" si="23"/>
        <v>0.79308428466074998</v>
      </c>
      <c r="N168" s="4"/>
      <c r="O168" s="4"/>
      <c r="P168" s="8">
        <f t="shared" si="24"/>
        <v>3.1520000000000001</v>
      </c>
      <c r="Q168" s="29">
        <f t="shared" si="25"/>
        <v>72.569089276064688</v>
      </c>
      <c r="R168" s="28"/>
      <c r="S168" s="17">
        <f t="shared" si="26"/>
        <v>3.2224620284822887</v>
      </c>
    </row>
    <row r="169" spans="5:19" ht="15" x14ac:dyDescent="0.25">
      <c r="E169" s="160">
        <v>25.182911596248001</v>
      </c>
      <c r="F169" s="161">
        <v>13.580000000000002</v>
      </c>
      <c r="G169" s="162">
        <v>2.2700000000000001E-2</v>
      </c>
      <c r="H169" s="128">
        <f t="shared" si="18"/>
        <v>0.30177777777777781</v>
      </c>
      <c r="I169" s="128">
        <f t="shared" si="19"/>
        <v>8.1071428571428592E-4</v>
      </c>
      <c r="J169" s="126">
        <f t="shared" si="20"/>
        <v>9.8873776367260984</v>
      </c>
      <c r="K169" s="129">
        <f t="shared" si="21"/>
        <v>3.2364496609432445</v>
      </c>
      <c r="L169" s="127">
        <f t="shared" si="22"/>
        <v>2.5469758030387672</v>
      </c>
      <c r="M169" s="130">
        <f t="shared" si="23"/>
        <v>0.78696598738275014</v>
      </c>
      <c r="N169" s="4"/>
      <c r="O169" s="4"/>
      <c r="P169" s="8">
        <f t="shared" si="24"/>
        <v>3.1419999999999999</v>
      </c>
      <c r="Q169" s="29">
        <f t="shared" si="25"/>
        <v>72.435588089290363</v>
      </c>
      <c r="R169" s="28"/>
      <c r="S169" s="17">
        <f t="shared" si="26"/>
        <v>3.2364496609432445</v>
      </c>
    </row>
    <row r="170" spans="5:19" ht="15" x14ac:dyDescent="0.25">
      <c r="E170" s="160">
        <v>25.078900542521996</v>
      </c>
      <c r="F170" s="161">
        <v>13.69</v>
      </c>
      <c r="G170" s="162">
        <v>2.2700000000000001E-2</v>
      </c>
      <c r="H170" s="128">
        <f t="shared" si="18"/>
        <v>0.30422222222222223</v>
      </c>
      <c r="I170" s="128">
        <f t="shared" si="19"/>
        <v>8.1071428571428592E-4</v>
      </c>
      <c r="J170" s="126">
        <f t="shared" si="20"/>
        <v>9.8402046184388574</v>
      </c>
      <c r="K170" s="129">
        <f t="shared" si="21"/>
        <v>3.2519648971564559</v>
      </c>
      <c r="L170" s="127">
        <f t="shared" si="22"/>
        <v>2.5486157569862353</v>
      </c>
      <c r="M170" s="130">
        <f t="shared" si="23"/>
        <v>0.78371564195381238</v>
      </c>
      <c r="N170" s="4"/>
      <c r="O170" s="4"/>
      <c r="P170" s="8">
        <f t="shared" si="24"/>
        <v>3.1310000000000002</v>
      </c>
      <c r="Q170" s="29">
        <f t="shared" si="25"/>
        <v>72.288622939358163</v>
      </c>
      <c r="R170" s="28"/>
      <c r="S170" s="17">
        <f t="shared" si="26"/>
        <v>3.2519648971564559</v>
      </c>
    </row>
    <row r="171" spans="5:19" ht="15" x14ac:dyDescent="0.25">
      <c r="E171" s="160">
        <v>25.219621379915999</v>
      </c>
      <c r="F171" s="161">
        <v>13.79</v>
      </c>
      <c r="G171" s="162">
        <v>2.2700000000000001E-2</v>
      </c>
      <c r="H171" s="128">
        <f t="shared" si="18"/>
        <v>0.30644444444444446</v>
      </c>
      <c r="I171" s="128">
        <f t="shared" si="19"/>
        <v>8.1071428571428592E-4</v>
      </c>
      <c r="J171" s="126">
        <f t="shared" si="20"/>
        <v>9.7973535801668579</v>
      </c>
      <c r="K171" s="129">
        <f t="shared" si="21"/>
        <v>3.2661881331688156</v>
      </c>
      <c r="L171" s="127">
        <f t="shared" si="22"/>
        <v>2.5741258773153808</v>
      </c>
      <c r="M171" s="130">
        <f t="shared" si="23"/>
        <v>0.78811316812237497</v>
      </c>
      <c r="N171" s="4"/>
      <c r="O171" s="4"/>
      <c r="P171" s="8">
        <f t="shared" si="24"/>
        <v>3.121</v>
      </c>
      <c r="Q171" s="29">
        <f t="shared" si="25"/>
        <v>72.15491373534114</v>
      </c>
      <c r="R171" s="28"/>
      <c r="S171" s="17">
        <f t="shared" si="26"/>
        <v>3.2661881331688156</v>
      </c>
    </row>
    <row r="172" spans="5:19" ht="15" x14ac:dyDescent="0.25">
      <c r="E172" s="160">
        <v>25.556127730205997</v>
      </c>
      <c r="F172" s="161">
        <v>13.88</v>
      </c>
      <c r="G172" s="162">
        <v>2.2700000000000001E-2</v>
      </c>
      <c r="H172" s="128">
        <f t="shared" si="18"/>
        <v>0.30844444444444447</v>
      </c>
      <c r="I172" s="128">
        <f t="shared" si="19"/>
        <v>8.1071428571428592E-4</v>
      </c>
      <c r="J172" s="126">
        <f t="shared" si="20"/>
        <v>9.7588151636980243</v>
      </c>
      <c r="K172" s="129">
        <f t="shared" si="21"/>
        <v>3.2790865963972062</v>
      </c>
      <c r="L172" s="127">
        <f t="shared" si="22"/>
        <v>2.6187736217479203</v>
      </c>
      <c r="M172" s="130">
        <f t="shared" si="23"/>
        <v>0.79862899156893752</v>
      </c>
      <c r="N172" s="4"/>
      <c r="O172" s="4"/>
      <c r="P172" s="8">
        <f t="shared" si="24"/>
        <v>3.1120000000000001</v>
      </c>
      <c r="Q172" s="29">
        <f t="shared" si="25"/>
        <v>72.034489526353212</v>
      </c>
      <c r="R172" s="28"/>
      <c r="S172" s="17">
        <f t="shared" si="26"/>
        <v>3.2790865963972062</v>
      </c>
    </row>
    <row r="173" spans="5:19" ht="15" x14ac:dyDescent="0.25">
      <c r="E173" s="160">
        <v>25.537772838371996</v>
      </c>
      <c r="F173" s="161">
        <v>13.99</v>
      </c>
      <c r="G173" s="162">
        <v>2.2700000000000001E-2</v>
      </c>
      <c r="H173" s="128">
        <f t="shared" si="18"/>
        <v>0.31088888888888888</v>
      </c>
      <c r="I173" s="128">
        <f t="shared" si="19"/>
        <v>8.1071428571428592E-4</v>
      </c>
      <c r="J173" s="126">
        <f t="shared" si="20"/>
        <v>9.7117483416440678</v>
      </c>
      <c r="K173" s="129">
        <f t="shared" si="21"/>
        <v>3.2949782958011484</v>
      </c>
      <c r="L173" s="127">
        <f t="shared" si="22"/>
        <v>2.6295752257979945</v>
      </c>
      <c r="M173" s="130">
        <f t="shared" si="23"/>
        <v>0.79805540119912499</v>
      </c>
      <c r="N173" s="4"/>
      <c r="O173" s="4"/>
      <c r="P173" s="8">
        <f t="shared" si="24"/>
        <v>3.101</v>
      </c>
      <c r="Q173" s="29">
        <f t="shared" si="25"/>
        <v>71.887192780502843</v>
      </c>
      <c r="R173" s="28"/>
      <c r="S173" s="17">
        <f t="shared" si="26"/>
        <v>3.2949782958011484</v>
      </c>
    </row>
    <row r="174" spans="5:19" ht="15" x14ac:dyDescent="0.25">
      <c r="E174" s="160">
        <v>25.605074108429999</v>
      </c>
      <c r="F174" s="161">
        <v>14.079999999999998</v>
      </c>
      <c r="G174" s="162">
        <v>2.2700000000000001E-2</v>
      </c>
      <c r="H174" s="128">
        <f t="shared" si="18"/>
        <v>0.31288888888888888</v>
      </c>
      <c r="I174" s="128">
        <f t="shared" si="19"/>
        <v>8.1071428571428592E-4</v>
      </c>
      <c r="J174" s="126">
        <f t="shared" si="20"/>
        <v>9.6732685469189903</v>
      </c>
      <c r="K174" s="129">
        <f t="shared" si="21"/>
        <v>3.3080855602000465</v>
      </c>
      <c r="L174" s="127">
        <f t="shared" si="22"/>
        <v>2.6469929976859179</v>
      </c>
      <c r="M174" s="130">
        <f t="shared" si="23"/>
        <v>0.80015856588843759</v>
      </c>
      <c r="N174" s="4"/>
      <c r="O174" s="4"/>
      <c r="P174" s="8">
        <f t="shared" si="24"/>
        <v>3.0920000000000001</v>
      </c>
      <c r="Q174" s="29">
        <f t="shared" si="25"/>
        <v>71.766585112026974</v>
      </c>
      <c r="R174" s="28"/>
      <c r="S174" s="17">
        <f t="shared" si="26"/>
        <v>3.3080855602000465</v>
      </c>
    </row>
    <row r="175" spans="5:19" ht="15" x14ac:dyDescent="0.25">
      <c r="E175" s="160">
        <v>25.904870675051995</v>
      </c>
      <c r="F175" s="161">
        <v>14.18</v>
      </c>
      <c r="G175" s="162">
        <v>2.2700000000000001E-2</v>
      </c>
      <c r="H175" s="128">
        <f t="shared" si="18"/>
        <v>0.31511111111111112</v>
      </c>
      <c r="I175" s="128">
        <f t="shared" si="19"/>
        <v>8.1071428571428592E-4</v>
      </c>
      <c r="J175" s="126">
        <f t="shared" si="20"/>
        <v>9.6305445235186102</v>
      </c>
      <c r="K175" s="129">
        <f t="shared" si="21"/>
        <v>3.3227612334747296</v>
      </c>
      <c r="L175" s="127">
        <f t="shared" si="22"/>
        <v>2.6898656261637224</v>
      </c>
      <c r="M175" s="130">
        <f t="shared" si="23"/>
        <v>0.80952720859537486</v>
      </c>
      <c r="N175" s="4"/>
      <c r="O175" s="4"/>
      <c r="P175" s="8">
        <f t="shared" si="24"/>
        <v>3.0819999999999999</v>
      </c>
      <c r="Q175" s="29">
        <f t="shared" si="25"/>
        <v>71.632478401529966</v>
      </c>
      <c r="R175" s="28"/>
      <c r="S175" s="17">
        <f t="shared" si="26"/>
        <v>3.3227612334747296</v>
      </c>
    </row>
    <row r="176" spans="5:19" ht="15" x14ac:dyDescent="0.25">
      <c r="E176" s="160">
        <v>25.880397485939998</v>
      </c>
      <c r="F176" s="161">
        <v>14.28</v>
      </c>
      <c r="G176" s="162">
        <v>2.2700000000000001E-2</v>
      </c>
      <c r="H176" s="128">
        <f t="shared" si="18"/>
        <v>0.3173333333333333</v>
      </c>
      <c r="I176" s="128">
        <f t="shared" si="19"/>
        <v>8.1071428571428592E-4</v>
      </c>
      <c r="J176" s="126">
        <f t="shared" si="20"/>
        <v>9.5878537027947459</v>
      </c>
      <c r="K176" s="129">
        <f t="shared" si="21"/>
        <v>3.3375561405022669</v>
      </c>
      <c r="L176" s="127">
        <f t="shared" si="22"/>
        <v>2.6992899858699522</v>
      </c>
      <c r="M176" s="130">
        <f t="shared" si="23"/>
        <v>0.80876242143562493</v>
      </c>
      <c r="N176" s="4"/>
      <c r="O176" s="4"/>
      <c r="P176" s="8">
        <f t="shared" si="24"/>
        <v>3.0720000000000001</v>
      </c>
      <c r="Q176" s="29">
        <f t="shared" si="25"/>
        <v>71.4982673897659</v>
      </c>
      <c r="R176" s="28"/>
      <c r="S176" s="17">
        <f t="shared" si="26"/>
        <v>3.3375561405022669</v>
      </c>
    </row>
    <row r="177" spans="5:19" ht="15" x14ac:dyDescent="0.25">
      <c r="E177" s="160">
        <v>25.813096215881995</v>
      </c>
      <c r="F177" s="161">
        <v>14.39</v>
      </c>
      <c r="G177" s="162">
        <v>2.2700000000000001E-2</v>
      </c>
      <c r="H177" s="128">
        <f t="shared" si="18"/>
        <v>0.31977777777777777</v>
      </c>
      <c r="I177" s="128">
        <f t="shared" si="19"/>
        <v>8.1071428571428592E-4</v>
      </c>
      <c r="J177" s="126">
        <f t="shared" si="20"/>
        <v>9.5409324597392544</v>
      </c>
      <c r="K177" s="129">
        <f t="shared" si="21"/>
        <v>3.3539698698249176</v>
      </c>
      <c r="L177" s="127">
        <f t="shared" si="22"/>
        <v>2.7055108423424943</v>
      </c>
      <c r="M177" s="130">
        <f t="shared" si="23"/>
        <v>0.80665925674631245</v>
      </c>
      <c r="N177" s="4"/>
      <c r="O177" s="4"/>
      <c r="P177" s="8">
        <f t="shared" si="24"/>
        <v>3.0609999999999999</v>
      </c>
      <c r="Q177" s="29">
        <f t="shared" si="25"/>
        <v>71.350513636805928</v>
      </c>
      <c r="R177" s="28"/>
      <c r="S177" s="17">
        <f t="shared" si="26"/>
        <v>3.3539698698249176</v>
      </c>
    </row>
    <row r="178" spans="5:19" ht="15" x14ac:dyDescent="0.25">
      <c r="E178" s="160">
        <v>25.904870675051995</v>
      </c>
      <c r="F178" s="161">
        <v>14.49</v>
      </c>
      <c r="G178" s="162">
        <v>2.2700000000000001E-2</v>
      </c>
      <c r="H178" s="128">
        <f t="shared" ref="H178:H210" si="27">+((F178/10)/$G$13)</f>
        <v>0.32200000000000001</v>
      </c>
      <c r="I178" s="128">
        <f t="shared" ref="I178:I210" si="28">((+G178/10)/$G$14)</f>
        <v>8.1071428571428592E-4</v>
      </c>
      <c r="J178" s="126">
        <f t="shared" ref="J178:J210" si="29">+($G$13^2/2)*(Q178*PI()/180-((F178/10)/$G$13)*SIN(Q178*PI()/180))</f>
        <v>9.4983122125437216</v>
      </c>
      <c r="K178" s="129">
        <f t="shared" ref="K178:K210" si="30">+$H$26/J178</f>
        <v>3.3690195988440932</v>
      </c>
      <c r="L178" s="127">
        <f t="shared" ref="L178:L210" si="31">+E178/J178</f>
        <v>2.7273130315553682</v>
      </c>
      <c r="M178" s="130">
        <f t="shared" ref="M178:M210" si="32">+L178/K178</f>
        <v>0.80952720859537486</v>
      </c>
      <c r="N178" s="4"/>
      <c r="O178" s="4"/>
      <c r="P178" s="8">
        <f t="shared" ref="P178:P210" si="33">+$G$13-(F178/10)</f>
        <v>3.0510000000000002</v>
      </c>
      <c r="Q178" s="29">
        <f t="shared" ref="Q178:Q210" si="34">+DEGREES(ACOS((F178/10)/$G$13))</f>
        <v>71.216080388994229</v>
      </c>
      <c r="R178" s="28"/>
      <c r="S178" s="17">
        <f t="shared" ref="S178:S210" si="35">+K178</f>
        <v>3.3690195988440932</v>
      </c>
    </row>
    <row r="179" spans="5:19" ht="15" x14ac:dyDescent="0.25">
      <c r="E179" s="160">
        <v>26.057828107001995</v>
      </c>
      <c r="F179" s="161">
        <v>14.59</v>
      </c>
      <c r="G179" s="162">
        <v>2.2700000000000001E-2</v>
      </c>
      <c r="H179" s="128">
        <f t="shared" si="27"/>
        <v>0.32422222222222224</v>
      </c>
      <c r="I179" s="128">
        <f t="shared" si="28"/>
        <v>8.1071428571428592E-4</v>
      </c>
      <c r="J179" s="126">
        <f t="shared" si="29"/>
        <v>9.4557259768621762</v>
      </c>
      <c r="K179" s="129">
        <f t="shared" si="30"/>
        <v>3.3841928243587915</v>
      </c>
      <c r="L179" s="127">
        <f t="shared" si="31"/>
        <v>2.7557723405653434</v>
      </c>
      <c r="M179" s="130">
        <f t="shared" si="32"/>
        <v>0.81430712834381236</v>
      </c>
      <c r="N179" s="4"/>
      <c r="O179" s="4"/>
      <c r="P179" s="8">
        <f t="shared" si="33"/>
        <v>3.0409999999999999</v>
      </c>
      <c r="Q179" s="29">
        <f t="shared" si="34"/>
        <v>71.081539775894441</v>
      </c>
      <c r="R179" s="28"/>
      <c r="S179" s="17">
        <f t="shared" si="35"/>
        <v>3.3841928243587915</v>
      </c>
    </row>
    <row r="180" spans="5:19" ht="15" x14ac:dyDescent="0.25">
      <c r="E180" s="160">
        <v>25.880397485939998</v>
      </c>
      <c r="F180" s="161">
        <v>14.689999999999998</v>
      </c>
      <c r="G180" s="162">
        <v>2.2700000000000001E-2</v>
      </c>
      <c r="H180" s="128">
        <f t="shared" si="27"/>
        <v>0.32644444444444443</v>
      </c>
      <c r="I180" s="128">
        <f t="shared" si="28"/>
        <v>8.1071428571428592E-4</v>
      </c>
      <c r="J180" s="126">
        <f t="shared" si="29"/>
        <v>9.4131740148859677</v>
      </c>
      <c r="K180" s="129">
        <f t="shared" si="30"/>
        <v>3.3994909633451256</v>
      </c>
      <c r="L180" s="127">
        <f t="shared" si="31"/>
        <v>2.7493805431635288</v>
      </c>
      <c r="M180" s="130">
        <f t="shared" si="32"/>
        <v>0.80876242143562482</v>
      </c>
      <c r="N180" s="4"/>
      <c r="O180" s="4"/>
      <c r="P180" s="8">
        <f t="shared" si="33"/>
        <v>3.0310000000000001</v>
      </c>
      <c r="Q180" s="29">
        <f t="shared" si="34"/>
        <v>70.9468907962152</v>
      </c>
      <c r="R180" s="28"/>
      <c r="S180" s="17">
        <f t="shared" si="35"/>
        <v>3.3994909633451256</v>
      </c>
    </row>
    <row r="181" spans="5:19" ht="15" x14ac:dyDescent="0.25">
      <c r="E181" s="160">
        <v>25.366460514588002</v>
      </c>
      <c r="F181" s="161">
        <v>14.78</v>
      </c>
      <c r="G181" s="162">
        <v>2.2700000000000001E-2</v>
      </c>
      <c r="H181" s="128">
        <f t="shared" si="27"/>
        <v>0.32844444444444443</v>
      </c>
      <c r="I181" s="128">
        <f t="shared" si="28"/>
        <v>8.1071428571428592E-4</v>
      </c>
      <c r="J181" s="126">
        <f t="shared" si="29"/>
        <v>9.3749067703374394</v>
      </c>
      <c r="K181" s="129">
        <f t="shared" si="30"/>
        <v>3.4133672775551447</v>
      </c>
      <c r="L181" s="127">
        <f t="shared" si="31"/>
        <v>2.7057826958715414</v>
      </c>
      <c r="M181" s="130">
        <f t="shared" si="32"/>
        <v>0.79270189108087508</v>
      </c>
      <c r="N181" s="4"/>
      <c r="O181" s="4"/>
      <c r="P181" s="8">
        <f t="shared" si="33"/>
        <v>3.0220000000000002</v>
      </c>
      <c r="Q181" s="29">
        <f t="shared" si="34"/>
        <v>70.825613228326191</v>
      </c>
      <c r="R181" s="28"/>
      <c r="S181" s="17">
        <f t="shared" si="35"/>
        <v>3.4133672775551447</v>
      </c>
    </row>
    <row r="182" spans="5:19" ht="15" x14ac:dyDescent="0.25">
      <c r="E182" s="160">
        <v>25.751913243101999</v>
      </c>
      <c r="F182" s="161">
        <v>14.87</v>
      </c>
      <c r="G182" s="162">
        <v>2.2700000000000001E-2</v>
      </c>
      <c r="H182" s="128">
        <f t="shared" si="27"/>
        <v>0.33044444444444443</v>
      </c>
      <c r="I182" s="128">
        <f t="shared" si="28"/>
        <v>8.1071428571428592E-4</v>
      </c>
      <c r="J182" s="126">
        <f t="shared" si="29"/>
        <v>9.336667692414002</v>
      </c>
      <c r="K182" s="129">
        <f t="shared" si="30"/>
        <v>3.4273469994010655</v>
      </c>
      <c r="L182" s="127">
        <f t="shared" si="31"/>
        <v>2.7581482057056936</v>
      </c>
      <c r="M182" s="130">
        <f t="shared" si="32"/>
        <v>0.80474728884693747</v>
      </c>
      <c r="N182" s="4"/>
      <c r="O182" s="4"/>
      <c r="P182" s="8">
        <f t="shared" si="33"/>
        <v>3.0129999999999999</v>
      </c>
      <c r="Q182" s="29">
        <f t="shared" si="34"/>
        <v>70.704246328184809</v>
      </c>
      <c r="R182" s="28"/>
      <c r="S182" s="17">
        <f t="shared" si="35"/>
        <v>3.4273469994010655</v>
      </c>
    </row>
    <row r="183" spans="5:19" ht="15" x14ac:dyDescent="0.25">
      <c r="E183" s="160">
        <v>25.825332810438002</v>
      </c>
      <c r="F183" s="161">
        <v>14.97</v>
      </c>
      <c r="G183" s="162">
        <v>2.2700000000000001E-2</v>
      </c>
      <c r="H183" s="128">
        <f t="shared" si="27"/>
        <v>0.33266666666666667</v>
      </c>
      <c r="I183" s="128">
        <f t="shared" si="28"/>
        <v>8.1071428571428592E-4</v>
      </c>
      <c r="J183" s="126">
        <f t="shared" si="29"/>
        <v>9.2942130970944756</v>
      </c>
      <c r="K183" s="129">
        <f t="shared" si="30"/>
        <v>3.4430026152513897</v>
      </c>
      <c r="L183" s="127">
        <f t="shared" si="31"/>
        <v>2.7786465126898614</v>
      </c>
      <c r="M183" s="130">
        <f t="shared" si="32"/>
        <v>0.80704165032618758</v>
      </c>
      <c r="N183" s="4"/>
      <c r="O183" s="4"/>
      <c r="P183" s="8">
        <f t="shared" si="33"/>
        <v>3.0030000000000001</v>
      </c>
      <c r="Q183" s="29">
        <f t="shared" si="34"/>
        <v>70.569288540097062</v>
      </c>
      <c r="R183" s="28"/>
      <c r="S183" s="17">
        <f t="shared" si="35"/>
        <v>3.4430026152513897</v>
      </c>
    </row>
    <row r="184" spans="5:19" ht="15" x14ac:dyDescent="0.25">
      <c r="E184" s="160">
        <v>25.947698755998001</v>
      </c>
      <c r="F184" s="161">
        <v>15.07</v>
      </c>
      <c r="G184" s="162">
        <v>2.2700000000000001E-2</v>
      </c>
      <c r="H184" s="128">
        <f t="shared" si="27"/>
        <v>0.3348888888888889</v>
      </c>
      <c r="I184" s="128">
        <f t="shared" si="28"/>
        <v>8.1071428571428592E-4</v>
      </c>
      <c r="J184" s="126">
        <f t="shared" si="29"/>
        <v>9.2517937776493557</v>
      </c>
      <c r="K184" s="129">
        <f t="shared" si="30"/>
        <v>3.4587887245504927</v>
      </c>
      <c r="L184" s="127">
        <f t="shared" si="31"/>
        <v>2.8046127464149606</v>
      </c>
      <c r="M184" s="130">
        <f t="shared" si="32"/>
        <v>0.81086558612493764</v>
      </c>
      <c r="N184" s="4"/>
      <c r="O184" s="4"/>
      <c r="P184" s="8">
        <f t="shared" si="33"/>
        <v>2.9929999999999999</v>
      </c>
      <c r="Q184" s="29">
        <f t="shared" si="34"/>
        <v>70.434218521083636</v>
      </c>
      <c r="R184" s="28"/>
      <c r="S184" s="17">
        <f t="shared" si="35"/>
        <v>3.4587887245504927</v>
      </c>
    </row>
    <row r="185" spans="5:19" ht="15" x14ac:dyDescent="0.25">
      <c r="E185" s="160">
        <v>26.161839160727997</v>
      </c>
      <c r="F185" s="161">
        <v>15.169999999999998</v>
      </c>
      <c r="G185" s="162">
        <v>2.2700000000000001E-2</v>
      </c>
      <c r="H185" s="128">
        <f t="shared" si="27"/>
        <v>0.33711111111111108</v>
      </c>
      <c r="I185" s="128">
        <f t="shared" si="28"/>
        <v>8.1071428571428592E-4</v>
      </c>
      <c r="J185" s="126">
        <f t="shared" si="29"/>
        <v>9.2094099993773177</v>
      </c>
      <c r="K185" s="129">
        <f t="shared" si="30"/>
        <v>3.4747068489907211</v>
      </c>
      <c r="L185" s="127">
        <f t="shared" si="31"/>
        <v>2.8407725535617261</v>
      </c>
      <c r="M185" s="130">
        <f t="shared" si="32"/>
        <v>0.8175574737727499</v>
      </c>
      <c r="N185" s="4"/>
      <c r="O185" s="4"/>
      <c r="P185" s="8">
        <f t="shared" si="33"/>
        <v>2.9830000000000001</v>
      </c>
      <c r="Q185" s="29">
        <f t="shared" si="34"/>
        <v>70.299035238158979</v>
      </c>
      <c r="R185" s="28"/>
      <c r="S185" s="17">
        <f t="shared" si="35"/>
        <v>3.4747068489907211</v>
      </c>
    </row>
    <row r="186" spans="5:19" ht="15" x14ac:dyDescent="0.25">
      <c r="E186" s="160">
        <v>25.825332810438002</v>
      </c>
      <c r="F186" s="161">
        <v>15.27</v>
      </c>
      <c r="G186" s="162">
        <v>2.2700000000000001E-2</v>
      </c>
      <c r="H186" s="128">
        <f t="shared" si="27"/>
        <v>0.33933333333333332</v>
      </c>
      <c r="I186" s="128">
        <f t="shared" si="28"/>
        <v>8.1071428571428592E-4</v>
      </c>
      <c r="J186" s="126">
        <f t="shared" si="29"/>
        <v>9.1670620282449917</v>
      </c>
      <c r="K186" s="129">
        <f t="shared" si="30"/>
        <v>3.4907585332578259</v>
      </c>
      <c r="L186" s="127">
        <f t="shared" si="31"/>
        <v>2.817187527570618</v>
      </c>
      <c r="M186" s="130">
        <f t="shared" si="32"/>
        <v>0.80704165032618758</v>
      </c>
      <c r="N186" s="4"/>
      <c r="O186" s="4"/>
      <c r="P186" s="8">
        <f t="shared" si="33"/>
        <v>2.9729999999999999</v>
      </c>
      <c r="Q186" s="29">
        <f t="shared" si="34"/>
        <v>70.163737651473838</v>
      </c>
      <c r="R186" s="28"/>
      <c r="S186" s="17">
        <f t="shared" si="35"/>
        <v>3.4907585332578259</v>
      </c>
    </row>
    <row r="187" spans="5:19" ht="15" x14ac:dyDescent="0.25">
      <c r="E187" s="160">
        <v>24.938179705128</v>
      </c>
      <c r="F187" s="161">
        <v>15.37</v>
      </c>
      <c r="G187" s="162">
        <v>2.2700000000000001E-2</v>
      </c>
      <c r="H187" s="128">
        <f t="shared" si="27"/>
        <v>0.34155555555555556</v>
      </c>
      <c r="I187" s="128">
        <f t="shared" si="28"/>
        <v>8.1071428571428592E-4</v>
      </c>
      <c r="J187" s="126">
        <f t="shared" si="29"/>
        <v>9.1247501308942578</v>
      </c>
      <c r="K187" s="129">
        <f t="shared" si="30"/>
        <v>3.5069453454572446</v>
      </c>
      <c r="L187" s="127">
        <f t="shared" si="31"/>
        <v>2.7330260387835925</v>
      </c>
      <c r="M187" s="130">
        <f t="shared" si="32"/>
        <v>0.77931811578525001</v>
      </c>
      <c r="N187" s="4"/>
      <c r="O187" s="4"/>
      <c r="P187" s="8">
        <f t="shared" si="33"/>
        <v>2.9630000000000001</v>
      </c>
      <c r="Q187" s="29">
        <f t="shared" si="34"/>
        <v>70.028324714222521</v>
      </c>
      <c r="R187" s="28"/>
      <c r="S187" s="17">
        <f t="shared" si="35"/>
        <v>3.5069453454572446</v>
      </c>
    </row>
    <row r="188" spans="5:19" ht="15" x14ac:dyDescent="0.25">
      <c r="E188" s="160">
        <v>24.797458867734001</v>
      </c>
      <c r="F188" s="161">
        <v>15.46</v>
      </c>
      <c r="G188" s="162">
        <v>0</v>
      </c>
      <c r="H188" s="128">
        <f t="shared" si="27"/>
        <v>0.34355555555555556</v>
      </c>
      <c r="I188" s="128">
        <f t="shared" si="28"/>
        <v>0</v>
      </c>
      <c r="J188" s="126">
        <f t="shared" si="29"/>
        <v>9.0867004872912975</v>
      </c>
      <c r="K188" s="129">
        <f t="shared" si="30"/>
        <v>3.5216303260743933</v>
      </c>
      <c r="L188" s="127">
        <f t="shared" si="31"/>
        <v>2.7289838486935762</v>
      </c>
      <c r="M188" s="130">
        <f t="shared" si="32"/>
        <v>0.77492058961668753</v>
      </c>
      <c r="N188" s="4"/>
      <c r="O188" s="4"/>
      <c r="P188" s="8">
        <f t="shared" si="33"/>
        <v>2.9539999999999997</v>
      </c>
      <c r="Q188" s="29">
        <f t="shared" si="34"/>
        <v>69.906353575097214</v>
      </c>
      <c r="R188" s="28"/>
      <c r="S188" s="17">
        <f t="shared" si="35"/>
        <v>3.5216303260743933</v>
      </c>
    </row>
    <row r="189" spans="5:19" ht="15" x14ac:dyDescent="0.25">
      <c r="E189" s="160">
        <v>25.293040947251999</v>
      </c>
      <c r="F189" s="161">
        <v>15.56</v>
      </c>
      <c r="G189" s="162">
        <v>2.2700000000000001E-2</v>
      </c>
      <c r="H189" s="128">
        <f t="shared" si="27"/>
        <v>0.34577777777777779</v>
      </c>
      <c r="I189" s="128">
        <f t="shared" si="28"/>
        <v>8.1071428571428592E-4</v>
      </c>
      <c r="J189" s="126">
        <f t="shared" si="29"/>
        <v>9.0444578671745823</v>
      </c>
      <c r="K189" s="129">
        <f t="shared" si="30"/>
        <v>3.5380782872723526</v>
      </c>
      <c r="L189" s="127">
        <f t="shared" si="31"/>
        <v>2.7965237185800884</v>
      </c>
      <c r="M189" s="130">
        <f t="shared" si="32"/>
        <v>0.79040752960162486</v>
      </c>
      <c r="N189" s="4"/>
      <c r="O189" s="4"/>
      <c r="P189" s="8">
        <f t="shared" si="33"/>
        <v>2.944</v>
      </c>
      <c r="Q189" s="29">
        <f t="shared" si="34"/>
        <v>69.770718562491652</v>
      </c>
      <c r="R189" s="28"/>
      <c r="S189" s="17">
        <f t="shared" si="35"/>
        <v>3.5380782872723526</v>
      </c>
    </row>
    <row r="190" spans="5:19" ht="15" x14ac:dyDescent="0.25">
      <c r="E190" s="160">
        <v>25.531654541093999</v>
      </c>
      <c r="F190" s="161">
        <v>15.66</v>
      </c>
      <c r="G190" s="162">
        <v>2.2700000000000001E-2</v>
      </c>
      <c r="H190" s="128">
        <f t="shared" si="27"/>
        <v>0.34800000000000003</v>
      </c>
      <c r="I190" s="128">
        <f t="shared" si="28"/>
        <v>8.1071428571428592E-4</v>
      </c>
      <c r="J190" s="126">
        <f t="shared" si="29"/>
        <v>9.0022520979875029</v>
      </c>
      <c r="K190" s="129">
        <f t="shared" si="30"/>
        <v>3.5546660604132332</v>
      </c>
      <c r="L190" s="127">
        <f t="shared" si="31"/>
        <v>2.8361408082319453</v>
      </c>
      <c r="M190" s="130">
        <f t="shared" si="32"/>
        <v>0.79786420440918748</v>
      </c>
      <c r="N190" s="4"/>
      <c r="O190" s="4"/>
      <c r="P190" s="8">
        <f t="shared" si="33"/>
        <v>2.9340000000000002</v>
      </c>
      <c r="Q190" s="29">
        <f t="shared" si="34"/>
        <v>69.634965123368914</v>
      </c>
      <c r="R190" s="28"/>
      <c r="S190" s="17">
        <f t="shared" si="35"/>
        <v>3.5546660604132332</v>
      </c>
    </row>
    <row r="191" spans="5:19" ht="15" x14ac:dyDescent="0.25">
      <c r="E191" s="160">
        <v>25.366460514588002</v>
      </c>
      <c r="F191" s="161">
        <v>15.760000000000002</v>
      </c>
      <c r="G191" s="162">
        <v>2.2700000000000001E-2</v>
      </c>
      <c r="H191" s="128">
        <f t="shared" si="27"/>
        <v>0.35022222222222221</v>
      </c>
      <c r="I191" s="128">
        <f t="shared" si="28"/>
        <v>8.1071428571428592E-4</v>
      </c>
      <c r="J191" s="126">
        <f t="shared" si="29"/>
        <v>8.9600834490762082</v>
      </c>
      <c r="K191" s="129">
        <f t="shared" si="30"/>
        <v>3.5713953091920394</v>
      </c>
      <c r="L191" s="127">
        <f t="shared" si="31"/>
        <v>2.8310518153938964</v>
      </c>
      <c r="M191" s="130">
        <f t="shared" si="32"/>
        <v>0.79270189108087519</v>
      </c>
      <c r="N191" s="4"/>
      <c r="O191" s="4"/>
      <c r="P191" s="8">
        <f t="shared" si="33"/>
        <v>2.9239999999999999</v>
      </c>
      <c r="Q191" s="29">
        <f t="shared" si="34"/>
        <v>69.49909218288083</v>
      </c>
      <c r="R191" s="28"/>
      <c r="S191" s="17">
        <f t="shared" si="35"/>
        <v>3.5713953091920394</v>
      </c>
    </row>
    <row r="192" spans="5:19" ht="15" x14ac:dyDescent="0.25">
      <c r="E192" s="160">
        <v>25.458234973758</v>
      </c>
      <c r="F192" s="161">
        <v>15.86</v>
      </c>
      <c r="G192" s="162">
        <v>2.2700000000000001E-2</v>
      </c>
      <c r="H192" s="128">
        <f t="shared" si="27"/>
        <v>0.35244444444444439</v>
      </c>
      <c r="I192" s="128">
        <f t="shared" si="28"/>
        <v>8.1071428571428592E-4</v>
      </c>
      <c r="J192" s="126">
        <f t="shared" si="29"/>
        <v>8.9179521904987684</v>
      </c>
      <c r="K192" s="129">
        <f t="shared" si="30"/>
        <v>3.5882677229524691</v>
      </c>
      <c r="L192" s="127">
        <f t="shared" si="31"/>
        <v>2.8547175887398604</v>
      </c>
      <c r="M192" s="130">
        <f t="shared" si="32"/>
        <v>0.79556984292993749</v>
      </c>
      <c r="N192" s="4"/>
      <c r="O192" s="4"/>
      <c r="P192" s="8">
        <f t="shared" si="33"/>
        <v>2.9140000000000001</v>
      </c>
      <c r="Q192" s="29">
        <f t="shared" si="34"/>
        <v>69.363098658748186</v>
      </c>
      <c r="R192" s="28"/>
      <c r="S192" s="17">
        <f t="shared" si="35"/>
        <v>3.5882677229524691</v>
      </c>
    </row>
    <row r="193" spans="5:19" ht="15" x14ac:dyDescent="0.25">
      <c r="E193" s="160">
        <v>25.231857974471996</v>
      </c>
      <c r="F193" s="161">
        <v>15.96</v>
      </c>
      <c r="G193" s="162">
        <v>2.2700000000000001E-2</v>
      </c>
      <c r="H193" s="128">
        <f t="shared" si="27"/>
        <v>0.35466666666666669</v>
      </c>
      <c r="I193" s="128">
        <f t="shared" si="28"/>
        <v>8.1071428571428592E-4</v>
      </c>
      <c r="J193" s="126">
        <f t="shared" si="29"/>
        <v>8.8758585930329161</v>
      </c>
      <c r="K193" s="129">
        <f t="shared" si="30"/>
        <v>3.6052850171721218</v>
      </c>
      <c r="L193" s="127">
        <f t="shared" si="31"/>
        <v>2.8427512347118378</v>
      </c>
      <c r="M193" s="130">
        <f t="shared" si="32"/>
        <v>0.78849556170224988</v>
      </c>
      <c r="N193" s="4"/>
      <c r="O193" s="4"/>
      <c r="P193" s="8">
        <f t="shared" si="33"/>
        <v>2.9039999999999999</v>
      </c>
      <c r="Q193" s="29">
        <f t="shared" si="34"/>
        <v>69.22698346115979</v>
      </c>
      <c r="R193" s="28"/>
      <c r="S193" s="17">
        <f t="shared" si="35"/>
        <v>3.6052850171721218</v>
      </c>
    </row>
    <row r="194" spans="5:19" ht="15" x14ac:dyDescent="0.25">
      <c r="E194" s="160">
        <v>24.864760137791997</v>
      </c>
      <c r="F194" s="161">
        <v>16.059999999999999</v>
      </c>
      <c r="G194" s="162">
        <v>2.2700000000000001E-2</v>
      </c>
      <c r="H194" s="128">
        <f t="shared" si="27"/>
        <v>0.35688888888888887</v>
      </c>
      <c r="I194" s="128">
        <f t="shared" si="28"/>
        <v>8.1071428571428592E-4</v>
      </c>
      <c r="J194" s="126">
        <f t="shared" si="29"/>
        <v>8.8338029281838342</v>
      </c>
      <c r="K194" s="129">
        <f t="shared" si="30"/>
        <v>3.6224489339586126</v>
      </c>
      <c r="L194" s="127">
        <f t="shared" si="31"/>
        <v>2.8147288704462881</v>
      </c>
      <c r="M194" s="130">
        <f t="shared" si="32"/>
        <v>0.7770237543059999</v>
      </c>
      <c r="N194" s="4"/>
      <c r="O194" s="4"/>
      <c r="P194" s="8">
        <f t="shared" si="33"/>
        <v>2.8940000000000001</v>
      </c>
      <c r="Q194" s="29">
        <f t="shared" si="34"/>
        <v>69.090745492669839</v>
      </c>
      <c r="R194" s="28"/>
      <c r="S194" s="17">
        <f t="shared" si="35"/>
        <v>3.6224489339586126</v>
      </c>
    </row>
    <row r="195" spans="5:19" ht="15" x14ac:dyDescent="0.25">
      <c r="E195" s="160">
        <v>25.354223920031995</v>
      </c>
      <c r="F195" s="161">
        <v>16.16</v>
      </c>
      <c r="G195" s="162">
        <v>2.2700000000000001E-2</v>
      </c>
      <c r="H195" s="128">
        <f t="shared" si="27"/>
        <v>0.35911111111111116</v>
      </c>
      <c r="I195" s="128">
        <f t="shared" si="28"/>
        <v>8.1071428571428592E-4</v>
      </c>
      <c r="J195" s="126">
        <f t="shared" si="29"/>
        <v>8.7917854681920335</v>
      </c>
      <c r="K195" s="129">
        <f t="shared" si="30"/>
        <v>3.6397612425568622</v>
      </c>
      <c r="L195" s="127">
        <f t="shared" si="31"/>
        <v>2.883853798726268</v>
      </c>
      <c r="M195" s="130">
        <f t="shared" si="32"/>
        <v>0.79231949750099984</v>
      </c>
      <c r="N195" s="4"/>
      <c r="O195" s="4"/>
      <c r="P195" s="8">
        <f t="shared" si="33"/>
        <v>2.8839999999999999</v>
      </c>
      <c r="Q195" s="29">
        <f t="shared" si="34"/>
        <v>68.954383648093867</v>
      </c>
      <c r="R195" s="28"/>
      <c r="S195" s="17">
        <f t="shared" si="35"/>
        <v>3.6397612425568622</v>
      </c>
    </row>
    <row r="196" spans="5:19" ht="15" x14ac:dyDescent="0.25">
      <c r="E196" s="160">
        <v>25.476589865591997</v>
      </c>
      <c r="F196" s="161">
        <v>16.260000000000002</v>
      </c>
      <c r="G196" s="162">
        <v>2.2700000000000001E-2</v>
      </c>
      <c r="H196" s="128">
        <f t="shared" si="27"/>
        <v>0.36133333333333334</v>
      </c>
      <c r="I196" s="128">
        <f t="shared" si="28"/>
        <v>8.1071428571428592E-4</v>
      </c>
      <c r="J196" s="126">
        <f t="shared" si="29"/>
        <v>8.7498064860413276</v>
      </c>
      <c r="K196" s="129">
        <f t="shared" si="30"/>
        <v>3.6572237398678462</v>
      </c>
      <c r="L196" s="127">
        <f t="shared" si="31"/>
        <v>2.9116746646037384</v>
      </c>
      <c r="M196" s="130">
        <f t="shared" si="32"/>
        <v>0.7961434332997499</v>
      </c>
      <c r="N196" s="4"/>
      <c r="O196" s="4"/>
      <c r="P196" s="8">
        <f t="shared" si="33"/>
        <v>2.8739999999999997</v>
      </c>
      <c r="Q196" s="29">
        <f t="shared" si="34"/>
        <v>68.817896814403198</v>
      </c>
      <c r="R196" s="28"/>
      <c r="S196" s="17">
        <f t="shared" si="35"/>
        <v>3.6572237398678462</v>
      </c>
    </row>
    <row r="197" spans="5:19" ht="15" x14ac:dyDescent="0.25">
      <c r="E197" s="160">
        <v>25.201266488081998</v>
      </c>
      <c r="F197" s="161">
        <v>16.36</v>
      </c>
      <c r="G197" s="162">
        <v>2.2700000000000001E-2</v>
      </c>
      <c r="H197" s="128">
        <f t="shared" si="27"/>
        <v>0.36355555555555552</v>
      </c>
      <c r="I197" s="128">
        <f t="shared" si="28"/>
        <v>8.1071428571428592E-4</v>
      </c>
      <c r="J197" s="126">
        <f t="shared" si="29"/>
        <v>8.7078662554668647</v>
      </c>
      <c r="K197" s="129">
        <f t="shared" si="30"/>
        <v>3.6748382509791253</v>
      </c>
      <c r="L197" s="127">
        <f t="shared" si="31"/>
        <v>2.8940805644850656</v>
      </c>
      <c r="M197" s="130">
        <f t="shared" si="32"/>
        <v>0.78753957775256245</v>
      </c>
      <c r="N197" s="4"/>
      <c r="O197" s="4"/>
      <c r="P197" s="8">
        <f t="shared" si="33"/>
        <v>2.8639999999999999</v>
      </c>
      <c r="Q197" s="29">
        <f t="shared" si="34"/>
        <v>68.681283870617676</v>
      </c>
      <c r="R197" s="28"/>
      <c r="S197" s="17">
        <f t="shared" si="35"/>
        <v>3.6748382509791253</v>
      </c>
    </row>
    <row r="198" spans="5:19" ht="15" x14ac:dyDescent="0.25">
      <c r="E198" s="160">
        <v>25.537772838371996</v>
      </c>
      <c r="F198" s="161">
        <v>16.46</v>
      </c>
      <c r="G198" s="162">
        <v>2.2700000000000001E-2</v>
      </c>
      <c r="H198" s="128">
        <f t="shared" si="27"/>
        <v>0.36577777777777781</v>
      </c>
      <c r="I198" s="128">
        <f t="shared" si="28"/>
        <v>8.1071428571428592E-4</v>
      </c>
      <c r="J198" s="126">
        <f t="shared" si="29"/>
        <v>8.665965050963278</v>
      </c>
      <c r="K198" s="129">
        <f t="shared" si="30"/>
        <v>3.6926066297074431</v>
      </c>
      <c r="L198" s="127">
        <f t="shared" si="31"/>
        <v>2.9469046653417217</v>
      </c>
      <c r="M198" s="130">
        <f t="shared" si="32"/>
        <v>0.79805540119912477</v>
      </c>
      <c r="N198" s="4"/>
      <c r="O198" s="4"/>
      <c r="P198" s="8">
        <f t="shared" si="33"/>
        <v>2.8540000000000001</v>
      </c>
      <c r="Q198" s="29">
        <f t="shared" si="34"/>
        <v>68.544543687696887</v>
      </c>
      <c r="R198" s="28"/>
      <c r="S198" s="17">
        <f t="shared" si="35"/>
        <v>3.6926066297074431</v>
      </c>
    </row>
    <row r="199" spans="5:19" ht="15" x14ac:dyDescent="0.25">
      <c r="E199" s="160">
        <v>25.733558351268002</v>
      </c>
      <c r="F199" s="161">
        <v>16.559999999999999</v>
      </c>
      <c r="G199" s="162">
        <v>2.2700000000000001E-2</v>
      </c>
      <c r="H199" s="128">
        <f t="shared" si="27"/>
        <v>0.36799999999999999</v>
      </c>
      <c r="I199" s="128">
        <f t="shared" si="28"/>
        <v>8.1071428571428592E-4</v>
      </c>
      <c r="J199" s="126">
        <f t="shared" si="29"/>
        <v>8.6241031477929067</v>
      </c>
      <c r="K199" s="129">
        <f t="shared" si="30"/>
        <v>3.7105307591537198</v>
      </c>
      <c r="L199" s="127">
        <f t="shared" si="31"/>
        <v>2.9839112439017814</v>
      </c>
      <c r="M199" s="130">
        <f t="shared" si="32"/>
        <v>0.80417369847712505</v>
      </c>
      <c r="N199" s="4"/>
      <c r="O199" s="4"/>
      <c r="P199" s="8">
        <f t="shared" si="33"/>
        <v>2.8440000000000003</v>
      </c>
      <c r="Q199" s="29">
        <f t="shared" si="34"/>
        <v>68.407675128429787</v>
      </c>
      <c r="R199" s="28"/>
      <c r="S199" s="17">
        <f t="shared" si="35"/>
        <v>3.7105307591537198</v>
      </c>
    </row>
    <row r="200" spans="5:19" ht="15" x14ac:dyDescent="0.25">
      <c r="E200" s="160">
        <v>25.580600919317998</v>
      </c>
      <c r="F200" s="161">
        <v>16.66</v>
      </c>
      <c r="G200" s="162">
        <v>2.2700000000000001E-2</v>
      </c>
      <c r="H200" s="128">
        <f t="shared" si="27"/>
        <v>0.37022222222222223</v>
      </c>
      <c r="I200" s="128">
        <f t="shared" si="28"/>
        <v>8.1071428571428592E-4</v>
      </c>
      <c r="J200" s="126">
        <f t="shared" si="29"/>
        <v>8.5822808219940931</v>
      </c>
      <c r="K200" s="129">
        <f t="shared" si="30"/>
        <v>3.7286125522707843</v>
      </c>
      <c r="L200" s="127">
        <f t="shared" si="31"/>
        <v>2.9806296775749579</v>
      </c>
      <c r="M200" s="130">
        <f t="shared" si="32"/>
        <v>0.79939377872868744</v>
      </c>
      <c r="N200" s="4"/>
      <c r="O200" s="4"/>
      <c r="P200" s="8">
        <f t="shared" si="33"/>
        <v>2.8340000000000001</v>
      </c>
      <c r="Q200" s="29">
        <f t="shared" si="34"/>
        <v>68.270677047322465</v>
      </c>
      <c r="R200" s="28"/>
      <c r="S200" s="17">
        <f t="shared" si="35"/>
        <v>3.7286125522707843</v>
      </c>
    </row>
    <row r="201" spans="5:19" ht="15" x14ac:dyDescent="0.25">
      <c r="E201" s="160">
        <v>25.519417946537999</v>
      </c>
      <c r="F201" s="161">
        <v>16.75</v>
      </c>
      <c r="G201" s="162">
        <v>2.2700000000000001E-2</v>
      </c>
      <c r="H201" s="128">
        <f t="shared" si="27"/>
        <v>0.37222222222222223</v>
      </c>
      <c r="I201" s="128">
        <f t="shared" si="28"/>
        <v>8.1071428571428592E-4</v>
      </c>
      <c r="J201" s="126">
        <f t="shared" si="29"/>
        <v>8.5446747962055039</v>
      </c>
      <c r="K201" s="129">
        <f t="shared" si="30"/>
        <v>3.7450225740844432</v>
      </c>
      <c r="L201" s="127">
        <f t="shared" si="31"/>
        <v>2.9865873839775148</v>
      </c>
      <c r="M201" s="130">
        <f t="shared" si="32"/>
        <v>0.79748181082931247</v>
      </c>
      <c r="N201" s="4"/>
      <c r="O201" s="4"/>
      <c r="P201" s="8">
        <f t="shared" si="33"/>
        <v>2.8250000000000002</v>
      </c>
      <c r="Q201" s="29">
        <f t="shared" si="34"/>
        <v>68.147267079637274</v>
      </c>
      <c r="R201" s="28"/>
      <c r="S201" s="17">
        <f t="shared" si="35"/>
        <v>3.7450225740844432</v>
      </c>
    </row>
    <row r="202" spans="5:19" ht="15" x14ac:dyDescent="0.25">
      <c r="E202" s="160">
        <v>25.550009432928</v>
      </c>
      <c r="F202" s="161">
        <v>16.850000000000001</v>
      </c>
      <c r="G202" s="162">
        <v>2.2700000000000001E-2</v>
      </c>
      <c r="H202" s="128">
        <f t="shared" si="27"/>
        <v>0.37444444444444447</v>
      </c>
      <c r="I202" s="128">
        <f t="shared" si="28"/>
        <v>8.1071428571428592E-4</v>
      </c>
      <c r="J202" s="126">
        <f t="shared" si="29"/>
        <v>8.5029284307145048</v>
      </c>
      <c r="K202" s="129">
        <f t="shared" si="30"/>
        <v>3.763409307834316</v>
      </c>
      <c r="L202" s="127">
        <f t="shared" si="31"/>
        <v>3.0048482285979938</v>
      </c>
      <c r="M202" s="130">
        <f t="shared" si="32"/>
        <v>0.7984377947789999</v>
      </c>
      <c r="N202" s="4"/>
      <c r="O202" s="4"/>
      <c r="P202" s="8">
        <f t="shared" si="33"/>
        <v>2.8149999999999999</v>
      </c>
      <c r="Q202" s="29">
        <f t="shared" si="34"/>
        <v>68.010019721032123</v>
      </c>
      <c r="R202" s="28"/>
      <c r="S202" s="17">
        <f t="shared" si="35"/>
        <v>3.763409307834316</v>
      </c>
    </row>
    <row r="203" spans="5:19" ht="15" x14ac:dyDescent="0.25">
      <c r="E203" s="160">
        <v>25.250212866305997</v>
      </c>
      <c r="F203" s="161">
        <v>16.95</v>
      </c>
      <c r="G203" s="162">
        <v>2.2700000000000001E-2</v>
      </c>
      <c r="H203" s="128">
        <f t="shared" si="27"/>
        <v>0.37666666666666665</v>
      </c>
      <c r="I203" s="128">
        <f t="shared" si="28"/>
        <v>8.1071428571428592E-4</v>
      </c>
      <c r="J203" s="126">
        <f t="shared" si="29"/>
        <v>8.461222447572613</v>
      </c>
      <c r="K203" s="129">
        <f t="shared" si="30"/>
        <v>3.7819594270542169</v>
      </c>
      <c r="L203" s="127">
        <f t="shared" si="31"/>
        <v>2.9842275182766143</v>
      </c>
      <c r="M203" s="130">
        <f t="shared" si="32"/>
        <v>0.78906915207206252</v>
      </c>
      <c r="N203" s="4"/>
      <c r="O203" s="4"/>
      <c r="P203" s="8">
        <f t="shared" si="33"/>
        <v>2.8050000000000002</v>
      </c>
      <c r="Q203" s="29">
        <f t="shared" si="34"/>
        <v>67.872639470756042</v>
      </c>
      <c r="R203" s="28"/>
      <c r="S203" s="17">
        <f t="shared" si="35"/>
        <v>3.7819594270542169</v>
      </c>
    </row>
    <row r="204" spans="5:19" ht="15" x14ac:dyDescent="0.25">
      <c r="E204" s="160">
        <v>24.919824813293999</v>
      </c>
      <c r="F204" s="161">
        <v>17.05</v>
      </c>
      <c r="G204" s="162">
        <v>2.2700000000000001E-2</v>
      </c>
      <c r="H204" s="128">
        <f t="shared" si="27"/>
        <v>0.37888888888888889</v>
      </c>
      <c r="I204" s="128">
        <f t="shared" si="28"/>
        <v>8.1071428571428592E-4</v>
      </c>
      <c r="J204" s="126">
        <f t="shared" si="29"/>
        <v>8.4195571259257367</v>
      </c>
      <c r="K204" s="129">
        <f t="shared" si="30"/>
        <v>3.8006749667942392</v>
      </c>
      <c r="L204" s="127">
        <f t="shared" si="31"/>
        <v>2.9597548232745137</v>
      </c>
      <c r="M204" s="130">
        <f t="shared" si="32"/>
        <v>0.77874452541543759</v>
      </c>
      <c r="N204" s="4"/>
      <c r="O204" s="4"/>
      <c r="P204" s="8">
        <f t="shared" si="33"/>
        <v>2.7949999999999999</v>
      </c>
      <c r="Q204" s="29">
        <f t="shared" si="34"/>
        <v>67.735125149908185</v>
      </c>
      <c r="R204" s="28"/>
      <c r="S204" s="17">
        <f t="shared" si="35"/>
        <v>3.8006749667942392</v>
      </c>
    </row>
    <row r="205" spans="5:19" ht="15" x14ac:dyDescent="0.25">
      <c r="E205" s="160">
        <v>25.244094569027997</v>
      </c>
      <c r="F205" s="161">
        <v>17.149999999999999</v>
      </c>
      <c r="G205" s="162">
        <v>2.2700000000000001E-2</v>
      </c>
      <c r="H205" s="128">
        <f t="shared" si="27"/>
        <v>0.38111111111111107</v>
      </c>
      <c r="I205" s="128">
        <f t="shared" si="28"/>
        <v>8.1071428571428592E-4</v>
      </c>
      <c r="J205" s="126">
        <f t="shared" si="29"/>
        <v>8.3779327457378638</v>
      </c>
      <c r="K205" s="129">
        <f t="shared" si="30"/>
        <v>3.8195579949337115</v>
      </c>
      <c r="L205" s="127">
        <f t="shared" si="31"/>
        <v>3.0131651011247991</v>
      </c>
      <c r="M205" s="130">
        <f t="shared" si="32"/>
        <v>0.7888779552821249</v>
      </c>
      <c r="N205" s="4"/>
      <c r="O205" s="4"/>
      <c r="P205" s="8">
        <f t="shared" si="33"/>
        <v>2.7850000000000001</v>
      </c>
      <c r="Q205" s="29">
        <f t="shared" si="34"/>
        <v>67.597475570730197</v>
      </c>
      <c r="R205" s="28"/>
      <c r="S205" s="17">
        <f t="shared" si="35"/>
        <v>3.8195579949337115</v>
      </c>
    </row>
    <row r="206" spans="5:19" ht="15" x14ac:dyDescent="0.25">
      <c r="E206" s="160">
        <v>25.268567758139998</v>
      </c>
      <c r="F206" s="161">
        <v>17.239999999999998</v>
      </c>
      <c r="G206" s="162">
        <v>2.2700000000000001E-2</v>
      </c>
      <c r="H206" s="128">
        <f t="shared" si="27"/>
        <v>0.38311111111111107</v>
      </c>
      <c r="I206" s="128">
        <f t="shared" si="28"/>
        <v>8.1071428571428592E-4</v>
      </c>
      <c r="J206" s="126">
        <f t="shared" si="29"/>
        <v>8.340506040572695</v>
      </c>
      <c r="K206" s="129">
        <f t="shared" si="30"/>
        <v>3.8366976589112025</v>
      </c>
      <c r="L206" s="127">
        <f t="shared" si="31"/>
        <v>3.0296204613029629</v>
      </c>
      <c r="M206" s="130">
        <f t="shared" si="32"/>
        <v>0.78964274244187482</v>
      </c>
      <c r="N206" s="4"/>
      <c r="O206" s="4"/>
      <c r="P206" s="8">
        <f t="shared" si="33"/>
        <v>2.7760000000000002</v>
      </c>
      <c r="Q206" s="29">
        <f t="shared" si="34"/>
        <v>67.473474314680757</v>
      </c>
      <c r="R206" s="28"/>
      <c r="S206" s="17">
        <f t="shared" si="35"/>
        <v>3.8366976589112025</v>
      </c>
    </row>
    <row r="207" spans="5:19" ht="15" x14ac:dyDescent="0.25">
      <c r="E207" s="160">
        <v>25.360342217309999</v>
      </c>
      <c r="F207" s="161">
        <v>17.329999999999998</v>
      </c>
      <c r="G207" s="162">
        <v>2.2700000000000001E-2</v>
      </c>
      <c r="H207" s="128">
        <f t="shared" si="27"/>
        <v>0.38511111111111107</v>
      </c>
      <c r="I207" s="128">
        <f t="shared" si="28"/>
        <v>8.1071428571428592E-4</v>
      </c>
      <c r="J207" s="126">
        <f t="shared" si="29"/>
        <v>8.3031129306944056</v>
      </c>
      <c r="K207" s="129">
        <f t="shared" si="30"/>
        <v>3.853976245668596</v>
      </c>
      <c r="L207" s="127">
        <f t="shared" si="31"/>
        <v>3.0543173902355996</v>
      </c>
      <c r="M207" s="130">
        <f t="shared" si="32"/>
        <v>0.79251069429093746</v>
      </c>
      <c r="N207" s="4"/>
      <c r="O207" s="4"/>
      <c r="P207" s="8">
        <f t="shared" si="33"/>
        <v>2.7670000000000003</v>
      </c>
      <c r="Q207" s="29">
        <f t="shared" si="34"/>
        <v>67.349361651418576</v>
      </c>
      <c r="R207" s="28"/>
      <c r="S207" s="17">
        <f t="shared" si="35"/>
        <v>3.853976245668596</v>
      </c>
    </row>
    <row r="208" spans="5:19" ht="15" x14ac:dyDescent="0.25">
      <c r="E208" s="160">
        <v>25.115610326189998</v>
      </c>
      <c r="F208" s="161">
        <v>17.43</v>
      </c>
      <c r="G208" s="162">
        <v>2.2700000000000001E-2</v>
      </c>
      <c r="H208" s="128">
        <f t="shared" si="27"/>
        <v>0.38733333333333331</v>
      </c>
      <c r="I208" s="128">
        <f t="shared" si="28"/>
        <v>8.1071428571428592E-4</v>
      </c>
      <c r="J208" s="126">
        <f t="shared" si="29"/>
        <v>8.2616046830733989</v>
      </c>
      <c r="K208" s="129">
        <f t="shared" si="30"/>
        <v>3.8733395299780531</v>
      </c>
      <c r="L208" s="127">
        <f t="shared" si="31"/>
        <v>3.040040196748647</v>
      </c>
      <c r="M208" s="130">
        <f t="shared" si="32"/>
        <v>0.78486282269343743</v>
      </c>
      <c r="N208" s="4"/>
      <c r="O208" s="4"/>
      <c r="P208" s="8">
        <f t="shared" si="33"/>
        <v>2.7570000000000001</v>
      </c>
      <c r="Q208" s="29">
        <f t="shared" si="34"/>
        <v>67.211326953122594</v>
      </c>
      <c r="R208" s="28"/>
      <c r="S208" s="17">
        <f t="shared" si="35"/>
        <v>3.8733395299780531</v>
      </c>
    </row>
    <row r="209" spans="5:19" ht="15" x14ac:dyDescent="0.25">
      <c r="E209" s="160">
        <v>24.656738030339998</v>
      </c>
      <c r="F209" s="161">
        <v>17.54</v>
      </c>
      <c r="G209" s="162">
        <v>2.2700000000000001E-2</v>
      </c>
      <c r="H209" s="128">
        <f t="shared" si="27"/>
        <v>0.38977777777777778</v>
      </c>
      <c r="I209" s="128">
        <f t="shared" si="28"/>
        <v>8.1071428571428592E-4</v>
      </c>
      <c r="J209" s="126">
        <f t="shared" si="29"/>
        <v>8.2159941465636344</v>
      </c>
      <c r="K209" s="129">
        <f t="shared" si="30"/>
        <v>3.8948421127325292</v>
      </c>
      <c r="L209" s="127">
        <f t="shared" si="31"/>
        <v>3.0010656763494357</v>
      </c>
      <c r="M209" s="130">
        <f t="shared" si="32"/>
        <v>0.77052306344812493</v>
      </c>
      <c r="N209" s="4"/>
      <c r="O209" s="4"/>
      <c r="P209" s="8">
        <f t="shared" si="33"/>
        <v>2.746</v>
      </c>
      <c r="Q209" s="29">
        <f t="shared" si="34"/>
        <v>67.059327205375126</v>
      </c>
      <c r="R209" s="28"/>
      <c r="S209" s="17">
        <f t="shared" si="35"/>
        <v>3.8948421127325292</v>
      </c>
    </row>
    <row r="210" spans="5:19" ht="15" x14ac:dyDescent="0.25">
      <c r="E210" s="160">
        <v>24.112209572598001</v>
      </c>
      <c r="F210" s="161">
        <v>17.64</v>
      </c>
      <c r="G210" s="162">
        <v>2.2700000000000001E-2</v>
      </c>
      <c r="H210" s="128">
        <f t="shared" si="27"/>
        <v>0.39200000000000002</v>
      </c>
      <c r="I210" s="128">
        <f t="shared" si="28"/>
        <v>8.1071428571428592E-4</v>
      </c>
      <c r="J210" s="126">
        <f t="shared" si="29"/>
        <v>8.1745744541894272</v>
      </c>
      <c r="K210" s="129">
        <f t="shared" si="30"/>
        <v>3.9145768601569424</v>
      </c>
      <c r="L210" s="127">
        <f t="shared" si="31"/>
        <v>2.9496593012545893</v>
      </c>
      <c r="M210" s="130">
        <f t="shared" si="32"/>
        <v>0.75350654914368753</v>
      </c>
      <c r="N210" s="4"/>
      <c r="O210" s="4"/>
      <c r="P210" s="8">
        <f t="shared" si="33"/>
        <v>2.7359999999999998</v>
      </c>
      <c r="Q210" s="29">
        <f t="shared" si="34"/>
        <v>66.920997388690893</v>
      </c>
      <c r="R210" s="28"/>
      <c r="S210" s="17">
        <f t="shared" si="35"/>
        <v>3.9145768601569424</v>
      </c>
    </row>
    <row r="211" spans="5:19" ht="15" x14ac:dyDescent="0.2">
      <c r="E211" s="160"/>
      <c r="F211" s="161"/>
      <c r="G211" s="162"/>
      <c r="H211" s="163"/>
      <c r="I211" s="163"/>
      <c r="J211" s="161"/>
      <c r="K211" s="164"/>
      <c r="L211" s="165"/>
      <c r="M211" s="165"/>
    </row>
    <row r="212" spans="5:19" ht="15" x14ac:dyDescent="0.2">
      <c r="E212" s="160"/>
      <c r="F212" s="161"/>
      <c r="G212" s="162"/>
      <c r="H212" s="163"/>
      <c r="I212" s="163"/>
      <c r="J212" s="161"/>
      <c r="K212" s="164"/>
      <c r="L212" s="165"/>
      <c r="M212" s="165"/>
    </row>
    <row r="213" spans="5:19" ht="15" x14ac:dyDescent="0.2">
      <c r="E213" s="160"/>
      <c r="F213" s="161"/>
      <c r="G213" s="162"/>
      <c r="H213" s="163"/>
      <c r="I213" s="163"/>
      <c r="J213" s="161"/>
      <c r="K213" s="164"/>
      <c r="L213" s="165"/>
      <c r="M213" s="165"/>
    </row>
    <row r="214" spans="5:19" ht="15" x14ac:dyDescent="0.2">
      <c r="E214" s="160"/>
      <c r="F214" s="161"/>
      <c r="G214" s="162"/>
      <c r="H214" s="163"/>
      <c r="I214" s="163"/>
      <c r="J214" s="161"/>
      <c r="K214" s="164"/>
      <c r="L214" s="165"/>
      <c r="M214" s="165"/>
    </row>
    <row r="215" spans="5:19" ht="15" x14ac:dyDescent="0.2">
      <c r="E215" s="160"/>
      <c r="F215" s="161"/>
      <c r="G215" s="162"/>
      <c r="H215" s="163"/>
      <c r="I215" s="163"/>
      <c r="J215" s="161"/>
      <c r="K215" s="164"/>
      <c r="L215" s="165"/>
      <c r="M215" s="165"/>
    </row>
    <row r="216" spans="5:19" ht="15" x14ac:dyDescent="0.2">
      <c r="E216" s="160"/>
      <c r="F216" s="161"/>
      <c r="G216" s="162"/>
      <c r="H216" s="163"/>
      <c r="I216" s="163"/>
      <c r="J216" s="161"/>
      <c r="K216" s="164"/>
      <c r="L216" s="165"/>
      <c r="M216" s="165"/>
    </row>
    <row r="217" spans="5:19" ht="15" x14ac:dyDescent="0.2">
      <c r="E217" s="160"/>
      <c r="F217" s="161"/>
      <c r="G217" s="162"/>
      <c r="H217" s="163"/>
      <c r="I217" s="163"/>
      <c r="J217" s="161"/>
      <c r="K217" s="164"/>
      <c r="L217" s="165"/>
      <c r="M217" s="165"/>
    </row>
    <row r="218" spans="5:19" ht="15" x14ac:dyDescent="0.2">
      <c r="E218" s="160"/>
      <c r="F218" s="161"/>
      <c r="G218" s="162"/>
      <c r="H218" s="163"/>
      <c r="I218" s="163"/>
      <c r="J218" s="161"/>
      <c r="K218" s="164"/>
      <c r="L218" s="165"/>
      <c r="M218" s="165"/>
    </row>
    <row r="219" spans="5:19" ht="15" x14ac:dyDescent="0.2">
      <c r="E219" s="160"/>
      <c r="F219" s="161"/>
      <c r="G219" s="162"/>
      <c r="H219" s="163"/>
      <c r="I219" s="163"/>
      <c r="J219" s="161"/>
      <c r="K219" s="164"/>
      <c r="L219" s="165"/>
      <c r="M219" s="165"/>
    </row>
    <row r="220" spans="5:19" ht="15" x14ac:dyDescent="0.2">
      <c r="E220" s="160"/>
      <c r="F220" s="161"/>
      <c r="G220" s="162"/>
      <c r="H220" s="163"/>
      <c r="I220" s="163"/>
      <c r="J220" s="161"/>
      <c r="K220" s="164"/>
      <c r="L220" s="165"/>
      <c r="M220" s="165"/>
    </row>
    <row r="221" spans="5:19" ht="15" x14ac:dyDescent="0.2">
      <c r="E221" s="160"/>
      <c r="F221" s="161"/>
      <c r="G221" s="162"/>
      <c r="H221" s="163"/>
      <c r="I221" s="163"/>
      <c r="J221" s="161"/>
      <c r="K221" s="164"/>
      <c r="L221" s="165"/>
      <c r="M221" s="165"/>
    </row>
    <row r="222" spans="5:19" ht="15" x14ac:dyDescent="0.2">
      <c r="E222" s="160"/>
      <c r="F222" s="161"/>
      <c r="G222" s="162"/>
      <c r="H222" s="163"/>
      <c r="I222" s="163"/>
      <c r="J222" s="161"/>
      <c r="K222" s="164"/>
      <c r="L222" s="165"/>
      <c r="M222" s="165"/>
    </row>
    <row r="223" spans="5:19" ht="15" x14ac:dyDescent="0.2">
      <c r="E223" s="160"/>
      <c r="F223" s="161"/>
      <c r="G223" s="162"/>
      <c r="H223" s="163"/>
      <c r="I223" s="163"/>
      <c r="J223" s="161"/>
      <c r="K223" s="164"/>
      <c r="L223" s="165"/>
      <c r="M223" s="165"/>
    </row>
    <row r="224" spans="5:19" ht="15" x14ac:dyDescent="0.2">
      <c r="E224" s="160"/>
      <c r="F224" s="161"/>
      <c r="G224" s="162"/>
      <c r="H224" s="163"/>
      <c r="I224" s="163"/>
      <c r="J224" s="161"/>
      <c r="K224" s="164"/>
      <c r="L224" s="165"/>
      <c r="M224" s="165"/>
    </row>
    <row r="225" spans="5:13" ht="15" x14ac:dyDescent="0.2">
      <c r="E225" s="160"/>
      <c r="F225" s="161"/>
      <c r="G225" s="162"/>
      <c r="H225" s="163"/>
      <c r="I225" s="163"/>
      <c r="J225" s="161"/>
      <c r="K225" s="164"/>
      <c r="L225" s="165"/>
      <c r="M225" s="165"/>
    </row>
    <row r="226" spans="5:13" ht="15" x14ac:dyDescent="0.2">
      <c r="E226" s="160"/>
      <c r="F226" s="161"/>
      <c r="G226" s="162"/>
      <c r="H226" s="163"/>
      <c r="I226" s="163"/>
      <c r="J226" s="161"/>
      <c r="K226" s="164"/>
      <c r="L226" s="165"/>
      <c r="M226" s="165"/>
    </row>
    <row r="227" spans="5:13" ht="15" x14ac:dyDescent="0.2">
      <c r="E227" s="160"/>
      <c r="F227" s="161"/>
      <c r="G227" s="162"/>
      <c r="H227" s="163"/>
      <c r="I227" s="163"/>
      <c r="J227" s="161"/>
      <c r="K227" s="164"/>
      <c r="L227" s="165"/>
      <c r="M227" s="165"/>
    </row>
    <row r="228" spans="5:13" ht="15" x14ac:dyDescent="0.2">
      <c r="E228" s="160"/>
      <c r="F228" s="161"/>
      <c r="G228" s="162"/>
      <c r="H228" s="163"/>
      <c r="I228" s="163"/>
      <c r="J228" s="161"/>
      <c r="K228" s="164"/>
      <c r="L228" s="165"/>
      <c r="M228" s="165"/>
    </row>
    <row r="229" spans="5:13" ht="15.75" thickBot="1" x14ac:dyDescent="0.25">
      <c r="E229" s="160"/>
      <c r="F229" s="161"/>
      <c r="G229" s="162"/>
      <c r="H229" s="163"/>
      <c r="I229" s="163"/>
      <c r="J229" s="161"/>
      <c r="K229" s="164"/>
      <c r="L229" s="165"/>
      <c r="M229" s="165"/>
    </row>
    <row r="230" spans="5:13" ht="15" x14ac:dyDescent="0.2">
      <c r="E230" s="58"/>
      <c r="F230" s="48"/>
      <c r="G230" s="59"/>
      <c r="H230" s="50"/>
      <c r="I230" s="50"/>
      <c r="J230" s="48"/>
      <c r="K230" s="49"/>
      <c r="L230" s="51"/>
      <c r="M230" s="51"/>
    </row>
    <row r="231" spans="5:13" ht="15" x14ac:dyDescent="0.2">
      <c r="E231" s="76"/>
      <c r="F231" s="76"/>
      <c r="G231" s="76"/>
      <c r="H231" s="76"/>
      <c r="I231" s="76"/>
      <c r="J231" s="76"/>
      <c r="K231" s="76"/>
      <c r="L231" s="76"/>
      <c r="M231" s="76"/>
    </row>
    <row r="232" spans="5:13" ht="15" x14ac:dyDescent="0.2">
      <c r="E232" s="76"/>
      <c r="F232" s="76"/>
      <c r="G232" s="76"/>
      <c r="H232" s="76"/>
      <c r="I232" s="76"/>
      <c r="J232" s="76"/>
      <c r="K232" s="76"/>
      <c r="L232" s="76"/>
      <c r="M232" s="76"/>
    </row>
    <row r="233" spans="5:13" ht="15" x14ac:dyDescent="0.2">
      <c r="E233" s="76"/>
      <c r="F233" s="76"/>
      <c r="G233" s="76"/>
      <c r="H233" s="76"/>
      <c r="I233" s="76"/>
      <c r="J233" s="76"/>
      <c r="K233" s="76"/>
      <c r="L233" s="76"/>
      <c r="M233" s="76"/>
    </row>
    <row r="234" spans="5:13" ht="15" x14ac:dyDescent="0.2">
      <c r="E234" s="76"/>
      <c r="F234" s="76"/>
      <c r="G234" s="76"/>
      <c r="H234" s="76"/>
      <c r="I234" s="76"/>
      <c r="J234" s="77" t="s">
        <v>75</v>
      </c>
      <c r="K234" s="78"/>
      <c r="L234" s="78"/>
      <c r="M234" s="76"/>
    </row>
    <row r="235" spans="5:13" ht="15" x14ac:dyDescent="0.2">
      <c r="E235" s="77" t="s">
        <v>74</v>
      </c>
      <c r="F235" s="181"/>
      <c r="G235" s="181"/>
      <c r="H235" s="76"/>
      <c r="I235" s="76"/>
      <c r="J235" s="76"/>
      <c r="K235" s="76" t="s">
        <v>76</v>
      </c>
      <c r="L235" s="76"/>
      <c r="M235" s="76"/>
    </row>
    <row r="236" spans="5:13" ht="15" x14ac:dyDescent="0.2">
      <c r="E236" s="76"/>
      <c r="F236" s="76"/>
      <c r="G236" s="76"/>
      <c r="H236" s="76"/>
      <c r="I236" s="76"/>
      <c r="J236" s="76"/>
      <c r="K236" s="76" t="s">
        <v>77</v>
      </c>
      <c r="L236" s="76"/>
      <c r="M236" s="76"/>
    </row>
    <row r="237" spans="5:13" ht="15" x14ac:dyDescent="0.2">
      <c r="E237" s="76"/>
      <c r="F237" s="79"/>
      <c r="G237" s="79"/>
      <c r="H237" s="80"/>
      <c r="I237" s="81"/>
      <c r="J237" s="76"/>
      <c r="K237" s="76"/>
      <c r="L237" s="76"/>
      <c r="M237" s="76"/>
    </row>
    <row r="238" spans="5:13" x14ac:dyDescent="0.2">
      <c r="E238" s="25"/>
      <c r="F238" s="25"/>
      <c r="G238" s="3"/>
      <c r="H238" s="26"/>
      <c r="I238" s="26"/>
      <c r="J238" s="25"/>
      <c r="K238" s="3"/>
      <c r="L238" s="4"/>
      <c r="M238" s="4"/>
    </row>
    <row r="239" spans="5:13" x14ac:dyDescent="0.2">
      <c r="E239" s="25"/>
      <c r="F239" s="25"/>
      <c r="G239" s="3"/>
      <c r="H239" s="26"/>
      <c r="I239" s="26"/>
      <c r="J239" s="25"/>
      <c r="K239" s="3"/>
      <c r="L239" s="4"/>
      <c r="M239" s="4"/>
    </row>
    <row r="240" spans="5:13" x14ac:dyDescent="0.2">
      <c r="E240" s="25"/>
      <c r="F240" s="25"/>
      <c r="G240" s="3"/>
      <c r="H240" s="26"/>
      <c r="I240" s="26"/>
      <c r="J240" s="25"/>
      <c r="K240" s="3"/>
      <c r="L240" s="4"/>
      <c r="M240" s="4"/>
    </row>
    <row r="241" spans="5:13" x14ac:dyDescent="0.2">
      <c r="E241" s="25"/>
      <c r="F241" s="25"/>
      <c r="G241" s="3"/>
      <c r="H241" s="26"/>
      <c r="I241" s="26"/>
      <c r="J241" s="25"/>
      <c r="K241" s="3"/>
      <c r="L241" s="4"/>
      <c r="M241" s="4"/>
    </row>
    <row r="242" spans="5:13" x14ac:dyDescent="0.2">
      <c r="E242" s="25"/>
      <c r="F242" s="25"/>
      <c r="G242" s="3"/>
      <c r="H242" s="26"/>
      <c r="I242" s="26"/>
      <c r="J242" s="25"/>
      <c r="K242" s="3"/>
      <c r="L242" s="4"/>
      <c r="M242" s="4"/>
    </row>
    <row r="243" spans="5:13" x14ac:dyDescent="0.2">
      <c r="E243" s="25"/>
      <c r="F243" s="25"/>
      <c r="G243" s="3"/>
      <c r="H243" s="26"/>
      <c r="I243" s="26"/>
      <c r="J243" s="25"/>
      <c r="K243" s="3"/>
      <c r="L243" s="4"/>
      <c r="M243" s="4"/>
    </row>
    <row r="244" spans="5:13" x14ac:dyDescent="0.2">
      <c r="E244" s="25"/>
      <c r="F244" s="25"/>
      <c r="G244" s="3"/>
      <c r="H244" s="26"/>
      <c r="I244" s="26"/>
      <c r="J244" s="25"/>
      <c r="K244" s="3"/>
      <c r="L244" s="4"/>
      <c r="M244" s="4"/>
    </row>
    <row r="245" spans="5:13" x14ac:dyDescent="0.2">
      <c r="E245" s="25"/>
      <c r="F245" s="25"/>
      <c r="G245" s="3"/>
      <c r="H245" s="26"/>
      <c r="I245" s="26"/>
      <c r="J245" s="25"/>
      <c r="K245" s="3"/>
      <c r="L245" s="4"/>
      <c r="M245" s="4"/>
    </row>
    <row r="246" spans="5:13" x14ac:dyDescent="0.2">
      <c r="E246" s="25"/>
      <c r="F246" s="25"/>
      <c r="G246" s="3">
        <f>MAX(G31:G76)</f>
        <v>2.1100000000000001E-2</v>
      </c>
      <c r="H246" s="26"/>
      <c r="I246" s="26"/>
      <c r="J246" s="25"/>
      <c r="K246" s="3"/>
      <c r="L246" s="4"/>
      <c r="M246" s="4"/>
    </row>
    <row r="247" spans="5:13" x14ac:dyDescent="0.2">
      <c r="E247" s="25"/>
      <c r="F247" s="25"/>
      <c r="G247" s="114">
        <f>MAX(G32:G76)</f>
        <v>2.1100000000000001E-2</v>
      </c>
      <c r="H247" s="26"/>
      <c r="I247" s="26"/>
      <c r="J247" s="25"/>
      <c r="K247" s="3"/>
      <c r="L247" s="4"/>
      <c r="M247" s="4"/>
    </row>
    <row r="248" spans="5:13" x14ac:dyDescent="0.2">
      <c r="E248" s="9">
        <f>MAX(E31:E76)</f>
        <v>20.692081394195995</v>
      </c>
      <c r="F248" s="10"/>
      <c r="G248" s="17">
        <f>MAX(G31:G76)</f>
        <v>2.1100000000000001E-2</v>
      </c>
      <c r="H248" s="18"/>
      <c r="I248" s="18"/>
      <c r="J248" s="19">
        <f>MIN(J31:J76)</f>
        <v>13.940908064518965</v>
      </c>
      <c r="K248" s="17">
        <f>+S95</f>
        <v>2.4417531506354888</v>
      </c>
      <c r="L248" s="10">
        <f>VLOOKUP(E248,E31:L210,8,0)</f>
        <v>1.4743218435768772</v>
      </c>
      <c r="M248" s="16"/>
    </row>
    <row r="249" spans="5:13" x14ac:dyDescent="0.2">
      <c r="E249" s="16"/>
      <c r="F249" s="17"/>
      <c r="G249" s="17"/>
      <c r="H249" s="18"/>
      <c r="I249" s="18"/>
      <c r="J249" s="19"/>
      <c r="K249" s="17">
        <f>+S96</f>
        <v>2.4509194585911676</v>
      </c>
      <c r="L249" s="10">
        <f>MIN(L54:L76)</f>
        <v>1.1113587484944165</v>
      </c>
      <c r="M249" s="16"/>
    </row>
    <row r="250" spans="5:13" x14ac:dyDescent="0.2">
      <c r="E250" s="8"/>
      <c r="F250" s="8"/>
      <c r="L250" s="8" t="s">
        <v>63</v>
      </c>
    </row>
    <row r="251" spans="5:13" x14ac:dyDescent="0.2">
      <c r="E251" s="25"/>
      <c r="F251" s="25"/>
      <c r="G251" s="3"/>
      <c r="H251" s="26"/>
      <c r="I251" s="26"/>
      <c r="J251" s="25"/>
      <c r="K251" s="3"/>
      <c r="L251" s="4"/>
      <c r="M251" s="4"/>
    </row>
    <row r="252" spans="5:13" x14ac:dyDescent="0.2">
      <c r="E252" s="25"/>
      <c r="F252" s="25"/>
      <c r="G252" s="3"/>
      <c r="H252" s="26"/>
      <c r="I252" s="26"/>
      <c r="J252" s="25"/>
      <c r="K252" s="3"/>
      <c r="L252" s="4"/>
      <c r="M252" s="4"/>
    </row>
    <row r="253" spans="5:13" x14ac:dyDescent="0.2">
      <c r="E253" s="25"/>
      <c r="F253" s="25"/>
      <c r="G253" s="3"/>
      <c r="H253" s="26"/>
      <c r="I253" s="26"/>
      <c r="J253" s="25"/>
      <c r="K253" s="3"/>
      <c r="L253" s="4"/>
      <c r="M253" s="4"/>
    </row>
    <row r="254" spans="5:13" x14ac:dyDescent="0.2">
      <c r="E254" s="25"/>
      <c r="F254" s="25"/>
      <c r="G254" s="3"/>
      <c r="H254" s="26"/>
      <c r="I254" s="26"/>
      <c r="J254" s="25"/>
      <c r="K254" s="3"/>
      <c r="L254" s="4"/>
      <c r="M254" s="4"/>
    </row>
    <row r="255" spans="5:13" x14ac:dyDescent="0.2">
      <c r="E255" s="25"/>
      <c r="F255" s="25"/>
      <c r="G255" s="3"/>
      <c r="H255" s="26"/>
      <c r="I255" s="26"/>
      <c r="J255" s="25"/>
      <c r="K255" s="3"/>
      <c r="L255" s="4"/>
      <c r="M255" s="4"/>
    </row>
    <row r="256" spans="5:13" x14ac:dyDescent="0.2">
      <c r="E256" s="16"/>
      <c r="F256" s="17"/>
      <c r="G256" s="17"/>
      <c r="H256" s="18"/>
      <c r="I256" s="18"/>
      <c r="J256" s="19"/>
      <c r="K256" s="17"/>
      <c r="L256" s="16"/>
      <c r="M256" s="16"/>
    </row>
    <row r="257" spans="5:13" x14ac:dyDescent="0.2">
      <c r="E257" s="16"/>
      <c r="F257" s="17"/>
      <c r="G257" s="17"/>
      <c r="H257" s="18"/>
      <c r="I257" s="18"/>
      <c r="J257" s="19"/>
      <c r="K257" s="17"/>
      <c r="L257" s="16"/>
      <c r="M257" s="16"/>
    </row>
    <row r="258" spans="5:13" x14ac:dyDescent="0.2">
      <c r="E258" s="16"/>
      <c r="F258" s="17"/>
      <c r="G258" s="17"/>
      <c r="H258" s="18"/>
      <c r="I258" s="18"/>
      <c r="J258" s="19"/>
      <c r="K258" s="17"/>
      <c r="L258" s="16"/>
      <c r="M258" s="16"/>
    </row>
    <row r="259" spans="5:13" x14ac:dyDescent="0.2">
      <c r="E259" s="16"/>
      <c r="F259" s="17"/>
      <c r="G259" s="17"/>
      <c r="H259" s="18"/>
      <c r="I259" s="18"/>
      <c r="J259" s="19"/>
      <c r="K259" s="17"/>
      <c r="L259" s="16"/>
      <c r="M259" s="16"/>
    </row>
    <row r="260" spans="5:13" x14ac:dyDescent="0.2">
      <c r="E260" s="16"/>
      <c r="F260" s="17"/>
      <c r="G260" s="17"/>
      <c r="H260" s="18"/>
      <c r="I260" s="18"/>
      <c r="J260" s="19"/>
      <c r="K260" s="17"/>
      <c r="L260" s="16"/>
      <c r="M260" s="16"/>
    </row>
    <row r="261" spans="5:13" x14ac:dyDescent="0.2">
      <c r="E261" s="16"/>
      <c r="F261" s="17"/>
      <c r="G261" s="17"/>
      <c r="H261" s="18"/>
      <c r="I261" s="18"/>
      <c r="J261" s="19"/>
      <c r="K261" s="17"/>
      <c r="L261" s="16"/>
      <c r="M261" s="16"/>
    </row>
    <row r="265" spans="5:13" x14ac:dyDescent="0.2">
      <c r="H265" s="15"/>
      <c r="I265" s="15"/>
      <c r="J265" s="15"/>
      <c r="K265" s="15"/>
      <c r="L265" s="15"/>
      <c r="M265" s="15"/>
    </row>
    <row r="266" spans="5:13" x14ac:dyDescent="0.2">
      <c r="H266" s="15"/>
      <c r="I266" s="15"/>
      <c r="J266" s="15"/>
      <c r="K266" s="15"/>
      <c r="L266" s="15"/>
      <c r="M266" s="15"/>
    </row>
    <row r="267" spans="5:13" x14ac:dyDescent="0.2">
      <c r="H267" s="15"/>
      <c r="I267" s="15"/>
      <c r="J267" s="15"/>
      <c r="K267" s="15"/>
      <c r="L267" s="15"/>
      <c r="M267" s="15"/>
    </row>
    <row r="268" spans="5:13" x14ac:dyDescent="0.2">
      <c r="H268" s="15"/>
      <c r="I268" s="15"/>
      <c r="J268" s="15"/>
      <c r="K268" s="15"/>
      <c r="L268" s="15"/>
      <c r="M268" s="15"/>
    </row>
    <row r="288" spans="5:13" ht="15" x14ac:dyDescent="0.25">
      <c r="E288" s="102" t="s">
        <v>55</v>
      </c>
      <c r="F288" s="99"/>
      <c r="G288" s="99"/>
      <c r="H288" s="99"/>
      <c r="I288" s="102" t="s">
        <v>0</v>
      </c>
      <c r="J288" s="101"/>
      <c r="K288" s="101"/>
      <c r="L288" s="101"/>
      <c r="M288" s="98" t="s">
        <v>2</v>
      </c>
    </row>
    <row r="289" spans="5:13" ht="15" x14ac:dyDescent="0.25">
      <c r="E289" s="102" t="s">
        <v>73</v>
      </c>
      <c r="F289" s="100"/>
      <c r="G289" s="100"/>
      <c r="H289" s="100"/>
      <c r="I289" s="102" t="s">
        <v>71</v>
      </c>
      <c r="J289" s="64"/>
      <c r="K289" s="65" t="s">
        <v>57</v>
      </c>
      <c r="L289" s="64"/>
      <c r="M289" s="98" t="s">
        <v>56</v>
      </c>
    </row>
    <row r="290" spans="5:13" x14ac:dyDescent="0.2">
      <c r="E290" s="102" t="s">
        <v>58</v>
      </c>
      <c r="F290" s="66" t="s">
        <v>57</v>
      </c>
      <c r="G290" s="32"/>
      <c r="H290" s="33"/>
      <c r="J290" s="2"/>
      <c r="K290" s="2"/>
      <c r="L290" s="2"/>
      <c r="M290" s="2"/>
    </row>
    <row r="291" spans="5:13" ht="15" x14ac:dyDescent="0.25">
      <c r="E291" s="102" t="s">
        <v>72</v>
      </c>
      <c r="F291" s="99"/>
      <c r="G291" s="99"/>
      <c r="H291" s="99"/>
      <c r="J291" s="34"/>
      <c r="K291" s="34"/>
      <c r="L291" s="33"/>
      <c r="M291" s="34"/>
    </row>
  </sheetData>
  <mergeCells count="22">
    <mergeCell ref="I25:K25"/>
    <mergeCell ref="E28:E30"/>
    <mergeCell ref="F28:F30"/>
    <mergeCell ref="G28:G30"/>
    <mergeCell ref="H28:H30"/>
    <mergeCell ref="I28:I30"/>
    <mergeCell ref="F235:G235"/>
    <mergeCell ref="G1:N2"/>
    <mergeCell ref="G3:N4"/>
    <mergeCell ref="E6:G6"/>
    <mergeCell ref="I6:K6"/>
    <mergeCell ref="E7:G7"/>
    <mergeCell ref="M7:N7"/>
    <mergeCell ref="E9:G9"/>
    <mergeCell ref="G11:M11"/>
    <mergeCell ref="L26:M26"/>
    <mergeCell ref="J28:J30"/>
    <mergeCell ref="K28:K30"/>
    <mergeCell ref="L28:L30"/>
    <mergeCell ref="M28:M30"/>
    <mergeCell ref="D1:F4"/>
    <mergeCell ref="E25:G25"/>
  </mergeCells>
  <conditionalFormatting sqref="D34 D41 H25:O25 T112:T1048576 E25:E28 U99:W1048576 J13:M18 H13:H18 E13:G22 I8:N10 X13:X1048576 F292:I1048576 F288:H291 O1:R1 Y1:XFD1048576 S1:X5 R4:R11 N5 A1:F5 A14:C1048576 T14:T108 F28 H27:K27 I26:L26 A8:G8 A6:C7 A10:H10 A9:C9 D12 A11:G11 H28:M28 D48:D1048576 E266:E1048576 N211:S1048576 J290:M1048576 I288:M289 F266:M287 E265:M265 P25:S210 N28:O210 E31:M261">
    <cfRule type="containsErrors" dxfId="33" priority="27">
      <formula>ISERROR(A1)</formula>
    </cfRule>
  </conditionalFormatting>
  <conditionalFormatting sqref="D1:F4">
    <cfRule type="containsErrors" dxfId="32" priority="26">
      <formula>ISERROR(D1)</formula>
    </cfRule>
  </conditionalFormatting>
  <conditionalFormatting sqref="I8:N9 D8:G8">
    <cfRule type="containsErrors" dxfId="31" priority="23">
      <formula>ISERROR(D8)</formula>
    </cfRule>
  </conditionalFormatting>
  <conditionalFormatting sqref="E11:G11">
    <cfRule type="containsErrors" dxfId="30" priority="22">
      <formula>ISERROR(E11)</formula>
    </cfRule>
  </conditionalFormatting>
  <conditionalFormatting sqref="L14:L18">
    <cfRule type="containsErrors" dxfId="29" priority="21">
      <formula>ISERROR(L14)</formula>
    </cfRule>
  </conditionalFormatting>
  <conditionalFormatting sqref="M17:M18">
    <cfRule type="containsErrors" dxfId="28" priority="20">
      <formula>ISERROR(M17)</formula>
    </cfRule>
  </conditionalFormatting>
  <conditionalFormatting sqref="M17:M18">
    <cfRule type="containsErrors" dxfId="27" priority="19">
      <formula>ISERROR(M17)</formula>
    </cfRule>
  </conditionalFormatting>
  <conditionalFormatting sqref="M14:M18">
    <cfRule type="containsErrors" dxfId="26" priority="18">
      <formula>ISERROR(M14)</formula>
    </cfRule>
  </conditionalFormatting>
  <conditionalFormatting sqref="M14:M16">
    <cfRule type="containsErrors" dxfId="25" priority="17">
      <formula>ISERROR(M14)</formula>
    </cfRule>
  </conditionalFormatting>
  <conditionalFormatting sqref="M14:M18">
    <cfRule type="containsErrors" dxfId="24" priority="16">
      <formula>ISERROR(M14)</formula>
    </cfRule>
  </conditionalFormatting>
  <conditionalFormatting sqref="M14:M16">
    <cfRule type="containsErrors" dxfId="23" priority="15">
      <formula>ISERROR(M14)</formula>
    </cfRule>
  </conditionalFormatting>
  <conditionalFormatting sqref="G247">
    <cfRule type="containsErrors" dxfId="22" priority="13">
      <formula>ISERROR(G247)</formula>
    </cfRule>
  </conditionalFormatting>
  <conditionalFormatting sqref="J18">
    <cfRule type="containsErrors" dxfId="21" priority="12">
      <formula>ISERROR(J18)</formula>
    </cfRule>
  </conditionalFormatting>
  <conditionalFormatting sqref="G3">
    <cfRule type="containsErrors" dxfId="20" priority="11">
      <formula>ISERROR(G3)</formula>
    </cfRule>
  </conditionalFormatting>
  <conditionalFormatting sqref="H1:N1 G1:G4 H4:N4">
    <cfRule type="containsErrors" dxfId="19" priority="10">
      <formula>ISERROR(G1)</formula>
    </cfRule>
  </conditionalFormatting>
  <conditionalFormatting sqref="G3">
    <cfRule type="containsErrors" dxfId="18" priority="9">
      <formula>ISERROR(G3)</formula>
    </cfRule>
  </conditionalFormatting>
  <conditionalFormatting sqref="L27">
    <cfRule type="containsErrors" dxfId="17" priority="8">
      <formula>ISERROR(L27)</formula>
    </cfRule>
  </conditionalFormatting>
  <conditionalFormatting sqref="H26">
    <cfRule type="containsErrors" dxfId="16" priority="7">
      <formula>ISERROR(H26)</formula>
    </cfRule>
  </conditionalFormatting>
  <conditionalFormatting sqref="D6:N7">
    <cfRule type="containsErrors" dxfId="15" priority="6">
      <formula>ISERROR(D6)</formula>
    </cfRule>
  </conditionalFormatting>
  <conditionalFormatting sqref="D6:N7">
    <cfRule type="containsErrors" dxfId="14" priority="5">
      <formula>ISERROR(D6)</formula>
    </cfRule>
  </conditionalFormatting>
  <conditionalFormatting sqref="D9:G9">
    <cfRule type="containsErrors" dxfId="13" priority="4">
      <formula>ISERROR(D9)</formula>
    </cfRule>
  </conditionalFormatting>
  <conditionalFormatting sqref="D9:G9">
    <cfRule type="containsErrors" dxfId="12" priority="3">
      <formula>ISERROR(D9)</formula>
    </cfRule>
  </conditionalFormatting>
  <conditionalFormatting sqref="E23">
    <cfRule type="containsErrors" dxfId="11" priority="2">
      <formula>ISERROR(E23)</formula>
    </cfRule>
  </conditionalFormatting>
  <conditionalFormatting sqref="G28">
    <cfRule type="containsErrors" dxfId="10" priority="1">
      <formula>ISERROR(G28)</formula>
    </cfRule>
  </conditionalFormatting>
  <printOptions horizontalCentered="1"/>
  <pageMargins left="0.70866141732283472" right="0.70866141732283472" top="1.299212598425197" bottom="0.74803149606299213" header="0.31496062992125984" footer="0.31496062992125984"/>
  <pageSetup paperSize="122" scale="34" orientation="portrait" r:id="rId1"/>
  <headerFooter>
    <oddFooter>&amp;CCarrera 57B No. 67A – 54 Teléfono: (57 – 1) 4856703  Fax. 6609027 Cel. 311 4505326 informaciontecnica@ingercivil.com  Bogotá - Colombia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91"/>
  <sheetViews>
    <sheetView tabSelected="1" view="pageBreakPreview" topLeftCell="B41" zoomScale="70" zoomScaleNormal="55" zoomScaleSheetLayoutView="70" workbookViewId="0">
      <selection activeCell="U49" sqref="U49"/>
    </sheetView>
  </sheetViews>
  <sheetFormatPr baseColWidth="10" defaultRowHeight="12.75" x14ac:dyDescent="0.2"/>
  <cols>
    <col min="1" max="1" width="7.28515625" style="8" customWidth="1"/>
    <col min="2" max="2" width="7.85546875" style="8" customWidth="1"/>
    <col min="3" max="3" width="8.5703125" style="8" customWidth="1"/>
    <col min="4" max="4" width="13.42578125" style="8" customWidth="1"/>
    <col min="5" max="5" width="13.5703125" style="8" customWidth="1"/>
    <col min="6" max="6" width="11.5703125" style="8" bestFit="1" customWidth="1"/>
    <col min="7" max="7" width="4.7109375" style="8" customWidth="1"/>
    <col min="8" max="8" width="12.42578125" style="8" customWidth="1"/>
    <col min="9" max="9" width="22.140625" style="8" customWidth="1"/>
    <col min="10" max="11" width="18.85546875" style="8" customWidth="1"/>
    <col min="12" max="12" width="15.140625" style="8" customWidth="1"/>
    <col min="13" max="13" width="15.7109375" style="8" customWidth="1"/>
    <col min="14" max="14" width="14.85546875" style="11" customWidth="1"/>
    <col min="15" max="15" width="14" style="8" customWidth="1"/>
    <col min="16" max="16" width="12.85546875" style="8" customWidth="1"/>
    <col min="17" max="16384" width="11.42578125" style="8"/>
  </cols>
  <sheetData>
    <row r="1" spans="1:17" ht="12.75" customHeight="1" x14ac:dyDescent="0.2">
      <c r="D1" s="166"/>
      <c r="E1" s="167"/>
      <c r="F1" s="168"/>
      <c r="G1" s="188"/>
      <c r="H1" s="189"/>
      <c r="I1" s="189"/>
      <c r="J1" s="189"/>
      <c r="K1" s="189"/>
      <c r="L1" s="189"/>
      <c r="M1" s="189"/>
      <c r="N1" s="190"/>
      <c r="O1" s="15"/>
      <c r="P1" s="15"/>
      <c r="Q1" s="15"/>
    </row>
    <row r="2" spans="1:17" ht="12.75" customHeight="1" x14ac:dyDescent="0.2">
      <c r="D2" s="169"/>
      <c r="E2" s="170"/>
      <c r="F2" s="171"/>
      <c r="G2" s="191"/>
      <c r="H2" s="192"/>
      <c r="I2" s="192"/>
      <c r="J2" s="192"/>
      <c r="K2" s="192"/>
      <c r="L2" s="192"/>
      <c r="M2" s="192"/>
      <c r="N2" s="193"/>
      <c r="O2" s="15"/>
      <c r="P2" s="15"/>
      <c r="Q2" s="15"/>
    </row>
    <row r="3" spans="1:17" ht="12.75" customHeight="1" x14ac:dyDescent="0.2">
      <c r="D3" s="169"/>
      <c r="E3" s="170"/>
      <c r="F3" s="171"/>
      <c r="G3" s="182" t="s">
        <v>81</v>
      </c>
      <c r="H3" s="183"/>
      <c r="I3" s="183"/>
      <c r="J3" s="183"/>
      <c r="K3" s="183"/>
      <c r="L3" s="183"/>
      <c r="M3" s="183"/>
      <c r="N3" s="184"/>
      <c r="O3" s="15"/>
      <c r="P3" s="15"/>
      <c r="Q3" s="15"/>
    </row>
    <row r="4" spans="1:17" ht="13.5" customHeight="1" thickBot="1" x14ac:dyDescent="0.25">
      <c r="D4" s="172"/>
      <c r="E4" s="173"/>
      <c r="F4" s="174"/>
      <c r="G4" s="185"/>
      <c r="H4" s="186"/>
      <c r="I4" s="186"/>
      <c r="J4" s="186"/>
      <c r="K4" s="186"/>
      <c r="L4" s="186"/>
      <c r="M4" s="186"/>
      <c r="N4" s="187"/>
      <c r="O4" s="15"/>
      <c r="P4" s="15"/>
      <c r="Q4" s="15"/>
    </row>
    <row r="5" spans="1:17" ht="15" customHeight="1" x14ac:dyDescent="0.2">
      <c r="D5" s="45" t="s">
        <v>29</v>
      </c>
      <c r="E5" s="223">
        <f>+'CD C wn'!E6</f>
        <v>0</v>
      </c>
      <c r="F5" s="223"/>
      <c r="G5" s="15"/>
      <c r="H5" s="15"/>
      <c r="I5" s="15"/>
      <c r="J5" s="15"/>
      <c r="K5" s="224" t="s">
        <v>33</v>
      </c>
      <c r="L5" s="225"/>
      <c r="M5" s="226"/>
      <c r="P5" s="15"/>
      <c r="Q5" s="15"/>
    </row>
    <row r="6" spans="1:17" ht="15" customHeight="1" x14ac:dyDescent="0.2">
      <c r="E6" s="227">
        <f>+'CD A wn'!I6</f>
        <v>0</v>
      </c>
      <c r="F6" s="227"/>
      <c r="G6" s="15"/>
      <c r="H6" s="15" t="s">
        <v>1</v>
      </c>
      <c r="I6" s="37" t="str">
        <f>+'CD A wn'!E7</f>
        <v>Sondeo 6</v>
      </c>
      <c r="J6" s="36"/>
      <c r="K6" s="107"/>
      <c r="L6" s="108" t="s">
        <v>36</v>
      </c>
      <c r="M6" s="109" t="s">
        <v>37</v>
      </c>
      <c r="P6" s="15"/>
      <c r="Q6" s="15"/>
    </row>
    <row r="7" spans="1:17" x14ac:dyDescent="0.2">
      <c r="D7" s="15" t="s">
        <v>0</v>
      </c>
      <c r="E7" s="223"/>
      <c r="F7" s="223"/>
      <c r="G7" s="15"/>
      <c r="H7" s="15" t="s">
        <v>2</v>
      </c>
      <c r="I7" s="39" t="str">
        <f>+'CD A wn'!M6</f>
        <v>Muestra 17</v>
      </c>
      <c r="J7" s="15"/>
      <c r="K7" s="110" t="s">
        <v>34</v>
      </c>
      <c r="L7" s="24"/>
      <c r="M7" s="38">
        <f>+R38</f>
        <v>0.297062023939064</v>
      </c>
      <c r="P7" s="27"/>
      <c r="Q7" s="15"/>
    </row>
    <row r="8" spans="1:17" ht="13.5" thickBot="1" x14ac:dyDescent="0.25">
      <c r="G8" s="15"/>
      <c r="H8" s="15" t="s">
        <v>28</v>
      </c>
      <c r="I8" s="157">
        <f>+'CD A wn'!M7</f>
        <v>0</v>
      </c>
      <c r="J8" s="158"/>
      <c r="K8" s="111" t="s">
        <v>35</v>
      </c>
      <c r="L8" s="40"/>
      <c r="M8" s="41">
        <f>+Q38</f>
        <v>39.64575921605055</v>
      </c>
      <c r="P8" s="27"/>
      <c r="Q8" s="15"/>
    </row>
    <row r="9" spans="1:17" x14ac:dyDescent="0.2">
      <c r="G9" s="15"/>
      <c r="H9" s="15"/>
      <c r="I9" s="15"/>
      <c r="J9" s="15"/>
      <c r="K9" s="15"/>
      <c r="L9" s="15"/>
      <c r="M9" s="35"/>
      <c r="N9" s="42"/>
      <c r="O9" s="43"/>
      <c r="P9" s="43"/>
      <c r="Q9" s="15"/>
    </row>
    <row r="10" spans="1:17" x14ac:dyDescent="0.2">
      <c r="G10" s="15"/>
      <c r="H10" s="15"/>
      <c r="I10" s="15"/>
      <c r="J10" s="15"/>
      <c r="K10" s="15"/>
      <c r="L10" s="15"/>
      <c r="M10" s="35"/>
      <c r="N10" s="42"/>
      <c r="O10" s="43"/>
      <c r="P10" s="43"/>
      <c r="Q10" s="15"/>
    </row>
    <row r="11" spans="1:17" x14ac:dyDescent="0.2">
      <c r="G11" s="15"/>
      <c r="H11" s="15"/>
      <c r="I11" s="15"/>
      <c r="J11" s="15"/>
      <c r="K11" s="15"/>
      <c r="L11" s="15"/>
      <c r="M11" s="35"/>
      <c r="N11" s="42"/>
      <c r="O11" s="43"/>
      <c r="P11" s="43"/>
      <c r="Q11" s="15"/>
    </row>
    <row r="12" spans="1:17" x14ac:dyDescent="0.2">
      <c r="D12" s="15"/>
      <c r="E12" s="15"/>
      <c r="F12" s="15"/>
      <c r="G12" s="15"/>
      <c r="H12" s="15"/>
      <c r="I12" s="15"/>
      <c r="J12" s="15"/>
      <c r="K12" s="15"/>
      <c r="L12" s="15"/>
      <c r="M12" s="35"/>
      <c r="N12" s="42"/>
      <c r="O12" s="43"/>
      <c r="P12" s="43"/>
      <c r="Q12" s="15"/>
    </row>
    <row r="13" spans="1:17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35"/>
      <c r="N13" s="42"/>
      <c r="O13" s="43"/>
      <c r="P13" s="43"/>
      <c r="Q13" s="15"/>
    </row>
    <row r="14" spans="1:17" ht="1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9"/>
      <c r="O14" s="15"/>
      <c r="P14" s="15"/>
      <c r="Q14" s="15"/>
    </row>
    <row r="15" spans="1:17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9"/>
      <c r="O15" s="15"/>
      <c r="P15" s="15"/>
      <c r="Q15" s="15"/>
    </row>
    <row r="16" spans="1:17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9"/>
      <c r="O16" s="15"/>
      <c r="P16" s="15"/>
      <c r="Q16" s="15"/>
    </row>
    <row r="17" spans="1:24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9"/>
      <c r="O17" s="15"/>
      <c r="P17" s="15"/>
      <c r="Q17" s="15"/>
    </row>
    <row r="18" spans="1:24" x14ac:dyDescent="0.2">
      <c r="A18" s="15"/>
      <c r="B18" s="15"/>
      <c r="C18" s="15"/>
      <c r="D18" s="44"/>
      <c r="E18" s="44"/>
      <c r="F18" s="15"/>
      <c r="G18" s="15"/>
      <c r="H18" s="15"/>
      <c r="I18" s="15"/>
      <c r="J18" s="15"/>
      <c r="K18" s="15"/>
      <c r="L18" s="15"/>
      <c r="M18" s="15"/>
      <c r="N18" s="19"/>
      <c r="O18" s="15"/>
      <c r="P18" s="15"/>
      <c r="Q18" s="15"/>
    </row>
    <row r="19" spans="1:24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9"/>
      <c r="O19" s="15"/>
      <c r="P19" s="15"/>
      <c r="Q19" s="15"/>
    </row>
    <row r="20" spans="1:24" x14ac:dyDescent="0.2">
      <c r="A20" s="15"/>
      <c r="B20" s="15"/>
      <c r="C20" s="15"/>
      <c r="D20" s="45"/>
      <c r="E20" s="45"/>
      <c r="F20" s="15"/>
      <c r="G20" s="15"/>
      <c r="H20" s="15"/>
      <c r="I20" s="15"/>
      <c r="J20" s="15"/>
      <c r="K20" s="15"/>
      <c r="L20" s="15"/>
      <c r="M20" s="15"/>
      <c r="N20" s="19"/>
      <c r="Q20" s="8" t="s">
        <v>69</v>
      </c>
    </row>
    <row r="21" spans="1:24" x14ac:dyDescent="0.2">
      <c r="A21" s="15"/>
      <c r="B21" s="15"/>
      <c r="C21" s="15"/>
      <c r="D21" s="45"/>
      <c r="E21" s="45"/>
      <c r="F21" s="15"/>
      <c r="G21" s="15"/>
      <c r="H21" s="15"/>
      <c r="I21" s="15"/>
      <c r="J21" s="15"/>
      <c r="K21" s="15"/>
      <c r="L21" s="15"/>
      <c r="M21" s="15"/>
      <c r="N21" s="19"/>
      <c r="Q21" s="5">
        <f>+'CD A wn'!$K$31</f>
        <v>0.50300821520401495</v>
      </c>
      <c r="R21" s="5">
        <f>+'CD A wn'!$L$31</f>
        <v>5.7704133635519297E-4</v>
      </c>
      <c r="T21" s="5">
        <f>+'CD B wn'!$K$31</f>
        <v>0.94367441397049034</v>
      </c>
      <c r="U21" s="5">
        <f>+'CD B wn'!$L$31</f>
        <v>6.4152006647932175E-4</v>
      </c>
      <c r="W21" s="5">
        <f>+'CD C wn'!$K$31</f>
        <v>2.0120328608160598</v>
      </c>
      <c r="X21" s="5">
        <f>+'CD C wn'!$L$31</f>
        <v>1.1540826727103859E-3</v>
      </c>
    </row>
    <row r="22" spans="1:24" x14ac:dyDescent="0.2">
      <c r="A22" s="15"/>
      <c r="B22" s="15"/>
      <c r="C22" s="15"/>
      <c r="D22" s="45"/>
      <c r="E22" s="45"/>
      <c r="F22" s="15"/>
      <c r="G22" s="15"/>
      <c r="H22" s="15"/>
      <c r="I22" s="15"/>
      <c r="J22" s="15"/>
      <c r="K22" s="15"/>
      <c r="L22" s="15"/>
      <c r="M22" s="15"/>
      <c r="N22" s="19"/>
      <c r="P22" s="14" t="s">
        <v>39</v>
      </c>
      <c r="Q22" s="24">
        <f>+'CD A wn'!$K$209</f>
        <v>0.61482739081516036</v>
      </c>
      <c r="R22" s="24">
        <f>+'CD A wn'!$L$209</f>
        <v>0.45054528674483946</v>
      </c>
      <c r="S22" s="14" t="s">
        <v>40</v>
      </c>
      <c r="T22" s="24">
        <f>+'CD B wn'!$K$272</f>
        <v>1.1524069177190879</v>
      </c>
      <c r="U22" s="24">
        <f>+'CD B wn'!$L$272</f>
        <v>0.51794989269022174</v>
      </c>
      <c r="V22" s="14" t="s">
        <v>41</v>
      </c>
      <c r="W22" s="24">
        <f>+'CD C wn'!$K$249</f>
        <v>2.4509194585911676</v>
      </c>
      <c r="X22" s="24">
        <f>+'CD C wn'!$L$249</f>
        <v>1.1113587484944165</v>
      </c>
    </row>
    <row r="23" spans="1:24" x14ac:dyDescent="0.2">
      <c r="A23" s="15"/>
      <c r="B23" s="15"/>
      <c r="C23" s="15"/>
      <c r="D23" s="45"/>
      <c r="E23" s="45"/>
      <c r="F23" s="15"/>
      <c r="G23" s="15"/>
      <c r="H23" s="15"/>
      <c r="I23" s="15"/>
      <c r="J23" s="15"/>
      <c r="K23" s="15"/>
      <c r="L23" s="15"/>
      <c r="M23" s="15"/>
      <c r="N23" s="19"/>
      <c r="P23" s="15"/>
      <c r="Q23" s="61" t="s">
        <v>61</v>
      </c>
      <c r="R23" s="61" t="s">
        <v>62</v>
      </c>
      <c r="S23" s="7"/>
      <c r="T23" s="61" t="s">
        <v>61</v>
      </c>
      <c r="U23" s="61" t="s">
        <v>62</v>
      </c>
      <c r="V23" s="7"/>
      <c r="W23" s="31" t="s">
        <v>61</v>
      </c>
      <c r="X23" s="31" t="s">
        <v>62</v>
      </c>
    </row>
    <row r="24" spans="1:24" x14ac:dyDescent="0.2">
      <c r="A24" s="15"/>
      <c r="B24" s="15"/>
      <c r="C24" s="15"/>
      <c r="D24" s="45"/>
      <c r="E24" s="45"/>
      <c r="F24" s="15"/>
      <c r="G24" s="15"/>
      <c r="H24" s="15"/>
      <c r="I24" s="15"/>
      <c r="J24" s="15"/>
      <c r="K24" s="15"/>
      <c r="L24" s="15"/>
      <c r="M24" s="15"/>
      <c r="N24" s="19"/>
    </row>
    <row r="25" spans="1:24" x14ac:dyDescent="0.2">
      <c r="A25" s="15"/>
      <c r="B25" s="15"/>
      <c r="C25" s="15"/>
      <c r="D25" s="45"/>
      <c r="E25" s="45"/>
      <c r="F25" s="15"/>
      <c r="G25" s="15"/>
      <c r="H25" s="15"/>
      <c r="I25" s="15"/>
      <c r="J25" s="15"/>
      <c r="K25" s="15"/>
      <c r="L25" s="15"/>
      <c r="M25" s="15"/>
      <c r="N25" s="19"/>
      <c r="Q25" s="8" t="s">
        <v>38</v>
      </c>
    </row>
    <row r="26" spans="1:24" x14ac:dyDescent="0.2">
      <c r="A26" s="15"/>
      <c r="B26" s="15"/>
      <c r="C26" s="15"/>
      <c r="D26" s="45"/>
      <c r="E26" s="45"/>
      <c r="F26" s="15"/>
      <c r="G26" s="15"/>
      <c r="H26" s="15"/>
      <c r="I26" s="15"/>
      <c r="J26" s="15"/>
      <c r="K26" s="15"/>
      <c r="L26" s="15"/>
      <c r="M26" s="15"/>
      <c r="N26" s="19"/>
      <c r="Q26" s="5">
        <f>+'CD A wn'!$K$31</f>
        <v>0.50300821520401495</v>
      </c>
      <c r="R26" s="5">
        <f>+'CD A wn'!$L$31</f>
        <v>5.7704133635519297E-4</v>
      </c>
      <c r="T26" s="5">
        <f>+'CD B wn'!$K$31</f>
        <v>0.94367441397049034</v>
      </c>
      <c r="U26" s="5">
        <f>+'CD B wn'!$L$31</f>
        <v>6.4152006647932175E-4</v>
      </c>
      <c r="W26" s="5">
        <f>+'CD C wn'!$K$31</f>
        <v>2.0120328608160598</v>
      </c>
      <c r="X26" s="5">
        <f>+'CD C wn'!$L$31</f>
        <v>1.1540826727103859E-3</v>
      </c>
    </row>
    <row r="27" spans="1:24" x14ac:dyDescent="0.2">
      <c r="A27" s="15"/>
      <c r="B27" s="15"/>
      <c r="C27" s="15"/>
      <c r="D27" s="45"/>
      <c r="E27" s="45"/>
      <c r="F27" s="15"/>
      <c r="G27" s="15"/>
      <c r="H27" s="15"/>
      <c r="I27" s="15"/>
      <c r="J27" s="15"/>
      <c r="K27" s="15"/>
      <c r="L27" s="15"/>
      <c r="M27" s="15"/>
      <c r="N27" s="19"/>
      <c r="P27" s="14" t="s">
        <v>39</v>
      </c>
      <c r="Q27" s="24">
        <f>+'CD A wn'!$K$208</f>
        <v>0.61272986464779189</v>
      </c>
      <c r="R27" s="24">
        <f>+'CD A wn'!$L$208</f>
        <v>0.84868912367262184</v>
      </c>
      <c r="S27" s="14" t="s">
        <v>40</v>
      </c>
      <c r="T27" s="24">
        <f>+'CD B wn'!$K$271</f>
        <v>1.1484766161819728</v>
      </c>
      <c r="U27" s="24">
        <f>+'CD B wn'!$L$271</f>
        <v>0.60867278297421368</v>
      </c>
      <c r="V27" s="14" t="s">
        <v>41</v>
      </c>
      <c r="W27" s="24">
        <f>+'CD C wn'!$K$248</f>
        <v>2.4417531506354888</v>
      </c>
      <c r="X27" s="24">
        <f>+'CD C wn'!$L$248</f>
        <v>1.4743218435768772</v>
      </c>
    </row>
    <row r="28" spans="1:24" x14ac:dyDescent="0.2">
      <c r="D28" s="45"/>
      <c r="E28" s="45"/>
      <c r="F28" s="15"/>
      <c r="G28" s="15"/>
      <c r="H28" s="15"/>
      <c r="I28" s="15"/>
      <c r="J28" s="15"/>
      <c r="K28" s="15"/>
      <c r="L28" s="15"/>
      <c r="M28" s="15"/>
      <c r="N28" s="19"/>
      <c r="P28" s="15"/>
      <c r="Q28" s="61" t="s">
        <v>61</v>
      </c>
      <c r="R28" s="61" t="s">
        <v>62</v>
      </c>
      <c r="S28" s="7"/>
      <c r="T28" s="61" t="s">
        <v>61</v>
      </c>
      <c r="U28" s="61" t="s">
        <v>62</v>
      </c>
      <c r="V28" s="7"/>
      <c r="W28" s="31" t="s">
        <v>61</v>
      </c>
      <c r="X28" s="31" t="s">
        <v>62</v>
      </c>
    </row>
    <row r="29" spans="1:24" x14ac:dyDescent="0.2">
      <c r="D29" s="45"/>
      <c r="E29" s="45"/>
      <c r="F29" s="15"/>
      <c r="G29" s="15"/>
      <c r="H29" s="15"/>
      <c r="I29" s="15"/>
      <c r="J29" s="15"/>
      <c r="K29" s="15"/>
      <c r="L29" s="15"/>
      <c r="M29" s="15"/>
      <c r="N29" s="19"/>
      <c r="P29" s="15"/>
      <c r="Q29" s="15"/>
      <c r="R29" s="15"/>
    </row>
    <row r="30" spans="1:24" x14ac:dyDescent="0.2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9"/>
    </row>
    <row r="31" spans="1:24" x14ac:dyDescent="0.2">
      <c r="D31" s="44"/>
      <c r="E31" s="45"/>
      <c r="F31" s="15"/>
      <c r="G31" s="15"/>
      <c r="H31" s="15"/>
      <c r="I31" s="15"/>
      <c r="J31" s="15"/>
      <c r="K31" s="15"/>
      <c r="L31" s="15"/>
      <c r="M31" s="15"/>
      <c r="N31" s="19"/>
    </row>
    <row r="32" spans="1:24" ht="38.25" x14ac:dyDescent="0.2"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9"/>
      <c r="P32" s="22" t="s">
        <v>46</v>
      </c>
      <c r="Q32" s="22" t="s">
        <v>47</v>
      </c>
      <c r="R32" s="22" t="s">
        <v>59</v>
      </c>
      <c r="S32" s="67" t="s">
        <v>60</v>
      </c>
      <c r="T32" s="22" t="s">
        <v>51</v>
      </c>
      <c r="U32" s="22" t="s">
        <v>52</v>
      </c>
      <c r="V32" s="22" t="s">
        <v>51</v>
      </c>
      <c r="W32" s="22" t="s">
        <v>52</v>
      </c>
    </row>
    <row r="33" spans="4:25" x14ac:dyDescent="0.2"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9"/>
      <c r="O33" s="8" t="s">
        <v>67</v>
      </c>
      <c r="P33" s="14">
        <f>SLOPE(R46:R48,Q46:Q48)</f>
        <v>0.65811035605326373</v>
      </c>
      <c r="Q33" s="14">
        <f>+DEGREES(ATAN(P33))</f>
        <v>33.349328666968731</v>
      </c>
      <c r="R33" s="71">
        <f>+Q50</f>
        <v>0.4215181921221185</v>
      </c>
      <c r="S33" s="46"/>
      <c r="T33" s="14"/>
      <c r="U33" s="14"/>
      <c r="V33" s="14"/>
      <c r="W33" s="14"/>
    </row>
    <row r="34" spans="4:25" x14ac:dyDescent="0.2"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9"/>
      <c r="P34" s="14"/>
      <c r="Q34" s="14"/>
      <c r="R34" s="14"/>
      <c r="S34" s="14"/>
      <c r="T34" s="14"/>
      <c r="U34" s="14"/>
      <c r="V34" s="14"/>
      <c r="W34" s="14"/>
    </row>
    <row r="35" spans="4:25" x14ac:dyDescent="0.2"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9"/>
      <c r="P35" s="14"/>
      <c r="Q35" s="14"/>
      <c r="R35" s="14"/>
      <c r="S35" s="14"/>
      <c r="T35" s="14"/>
      <c r="U35" s="14"/>
      <c r="V35" s="14"/>
      <c r="W35" s="14"/>
    </row>
    <row r="36" spans="4:25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9"/>
      <c r="P36" s="14"/>
      <c r="Q36" s="14"/>
      <c r="R36" s="14"/>
      <c r="S36" s="14"/>
      <c r="T36" s="14"/>
      <c r="U36" s="14"/>
      <c r="V36" s="14"/>
      <c r="W36" s="14"/>
    </row>
    <row r="37" spans="4:25" x14ac:dyDescent="0.2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9"/>
      <c r="P37" s="14"/>
      <c r="Q37" s="14"/>
      <c r="R37" s="14"/>
      <c r="S37" s="14"/>
      <c r="T37" s="14"/>
      <c r="U37" s="14"/>
      <c r="V37" s="14"/>
      <c r="W37" s="14"/>
    </row>
    <row r="38" spans="4:25" x14ac:dyDescent="0.2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9"/>
      <c r="O38" s="8" t="s">
        <v>68</v>
      </c>
      <c r="P38" s="14">
        <f>SLOPE(U46:U48,T46:T48)</f>
        <v>0.82861806311207842</v>
      </c>
      <c r="Q38" s="14">
        <f t="shared" ref="Q38" si="0">+DEGREES(ATAN(P38))</f>
        <v>39.64575921605055</v>
      </c>
      <c r="R38" s="71">
        <f>+T50</f>
        <v>0.297062023939064</v>
      </c>
      <c r="S38" s="46"/>
      <c r="T38" s="14"/>
      <c r="U38" s="14"/>
      <c r="V38" s="14"/>
      <c r="W38" s="14"/>
    </row>
    <row r="39" spans="4:25" x14ac:dyDescent="0.2">
      <c r="D39" s="53"/>
      <c r="E39" s="217"/>
      <c r="F39" s="217"/>
      <c r="G39" s="15"/>
      <c r="H39" s="15"/>
      <c r="I39" s="15"/>
      <c r="J39" s="15"/>
      <c r="K39" s="15"/>
      <c r="L39" s="15"/>
      <c r="M39" s="15"/>
      <c r="N39" s="19"/>
      <c r="P39" s="14"/>
      <c r="Q39" s="14"/>
      <c r="R39" s="14"/>
      <c r="S39" s="14"/>
      <c r="T39" s="14"/>
      <c r="U39" s="14"/>
      <c r="V39" s="14"/>
      <c r="W39" s="14"/>
    </row>
    <row r="40" spans="4:25" x14ac:dyDescent="0.2"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9"/>
      <c r="P40" s="14"/>
      <c r="Q40" s="14"/>
      <c r="R40" s="14"/>
      <c r="S40" s="14"/>
      <c r="T40" s="14"/>
      <c r="U40" s="14"/>
      <c r="V40" s="14"/>
      <c r="W40" s="14"/>
    </row>
    <row r="41" spans="4:25" x14ac:dyDescent="0.2"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9"/>
      <c r="P41" s="14"/>
      <c r="Q41" s="14"/>
      <c r="R41" s="14"/>
      <c r="S41" s="14"/>
      <c r="T41" s="14"/>
      <c r="U41" s="14"/>
      <c r="V41" s="14"/>
      <c r="W41" s="14"/>
    </row>
    <row r="42" spans="4:25" x14ac:dyDescent="0.2">
      <c r="D42" s="218"/>
      <c r="E42" s="218"/>
      <c r="F42" s="15"/>
      <c r="G42" s="15"/>
      <c r="H42" s="15"/>
      <c r="I42" s="15"/>
      <c r="J42" s="15"/>
      <c r="K42" s="15"/>
      <c r="L42" s="15"/>
      <c r="M42" s="15"/>
      <c r="N42" s="19"/>
    </row>
    <row r="43" spans="4:25" x14ac:dyDescent="0.2">
      <c r="D43" s="218"/>
      <c r="E43" s="218"/>
      <c r="F43" s="15"/>
      <c r="G43" s="15"/>
      <c r="H43" s="15"/>
      <c r="I43" s="15"/>
      <c r="J43" s="15"/>
      <c r="K43" s="15"/>
      <c r="L43" s="15"/>
      <c r="M43" s="15"/>
      <c r="N43" s="19"/>
    </row>
    <row r="44" spans="4:25" x14ac:dyDescent="0.2">
      <c r="D44" s="218"/>
      <c r="E44" s="218"/>
      <c r="F44" s="15"/>
      <c r="G44" s="15"/>
      <c r="H44" s="15"/>
      <c r="I44" s="15"/>
      <c r="J44" s="15"/>
      <c r="K44" s="15"/>
      <c r="L44" s="15"/>
      <c r="M44" s="15"/>
      <c r="N44" s="19"/>
      <c r="T44" s="8" t="s">
        <v>63</v>
      </c>
    </row>
    <row r="45" spans="4:25" x14ac:dyDescent="0.2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9"/>
      <c r="Q45" s="221" t="s">
        <v>64</v>
      </c>
      <c r="R45" s="222"/>
      <c r="T45" s="219" t="s">
        <v>66</v>
      </c>
      <c r="U45" s="220"/>
      <c r="Y45" s="10"/>
    </row>
    <row r="46" spans="4:25" x14ac:dyDescent="0.2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9"/>
      <c r="Q46" s="13">
        <v>0.75</v>
      </c>
      <c r="R46" s="13">
        <f>+R27</f>
        <v>0.84868912367262184</v>
      </c>
      <c r="T46" s="29">
        <v>0</v>
      </c>
      <c r="U46" s="29">
        <v>0.3</v>
      </c>
    </row>
    <row r="47" spans="4:25" x14ac:dyDescent="0.2"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9"/>
      <c r="Q47" s="13">
        <v>1.5</v>
      </c>
      <c r="R47" s="13">
        <v>1.5</v>
      </c>
      <c r="T47" s="29">
        <v>1.7</v>
      </c>
      <c r="U47" s="29">
        <v>1.7</v>
      </c>
    </row>
    <row r="48" spans="4:25" x14ac:dyDescent="0.2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9"/>
      <c r="Q48" s="13">
        <v>3.5</v>
      </c>
      <c r="R48" s="13">
        <v>2.7</v>
      </c>
      <c r="T48" s="29">
        <f t="shared" ref="T48" si="1">+Q48</f>
        <v>3.5</v>
      </c>
      <c r="U48" s="29">
        <v>3.2</v>
      </c>
    </row>
    <row r="49" spans="4:20" x14ac:dyDescent="0.2">
      <c r="D49" s="15"/>
      <c r="E49" s="217"/>
      <c r="F49" s="217"/>
      <c r="G49" s="15"/>
      <c r="H49" s="15"/>
      <c r="I49" s="15"/>
      <c r="J49" s="15"/>
      <c r="K49" s="15"/>
      <c r="L49" s="15"/>
      <c r="M49" s="15"/>
      <c r="N49" s="19"/>
      <c r="O49" s="15"/>
      <c r="P49" s="15"/>
      <c r="Q49" s="15">
        <v>0</v>
      </c>
      <c r="R49" s="8">
        <v>0</v>
      </c>
    </row>
    <row r="50" spans="4:20" x14ac:dyDescent="0.2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9"/>
      <c r="O50" s="15"/>
      <c r="P50" s="15"/>
      <c r="Q50" s="15">
        <f>INTERCEPT(R46:R48,Q46:Q48)</f>
        <v>0.4215181921221185</v>
      </c>
      <c r="T50" s="15">
        <f>INTERCEPT(U46:U48,T46:T48)</f>
        <v>0.297062023939064</v>
      </c>
    </row>
    <row r="51" spans="4:20" x14ac:dyDescent="0.2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9"/>
      <c r="O51" s="15"/>
      <c r="P51" s="15"/>
      <c r="Q51" s="15"/>
    </row>
    <row r="52" spans="4:20" x14ac:dyDescent="0.2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9"/>
      <c r="O52" s="15"/>
      <c r="P52" s="15"/>
      <c r="Q52" s="72"/>
      <c r="T52" s="72"/>
    </row>
    <row r="53" spans="4:20" x14ac:dyDescent="0.2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9"/>
      <c r="O53" s="15"/>
      <c r="P53" s="15"/>
      <c r="Q53" s="72"/>
      <c r="T53" s="72"/>
    </row>
    <row r="54" spans="4:20" x14ac:dyDescent="0.2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9"/>
      <c r="O54" s="15"/>
      <c r="P54" s="15"/>
      <c r="Q54" s="72"/>
      <c r="T54" s="72"/>
    </row>
    <row r="55" spans="4:20" x14ac:dyDescent="0.2">
      <c r="H55" s="15"/>
      <c r="I55" s="15"/>
      <c r="J55" s="15"/>
      <c r="K55" s="15"/>
      <c r="L55" s="15"/>
      <c r="M55" s="15"/>
      <c r="N55" s="19"/>
      <c r="O55" s="15"/>
      <c r="P55" s="15"/>
    </row>
    <row r="56" spans="4:20" x14ac:dyDescent="0.2">
      <c r="H56" s="15"/>
      <c r="I56" s="15"/>
      <c r="J56" s="15"/>
      <c r="K56" s="15"/>
      <c r="L56" s="15"/>
      <c r="M56" s="15"/>
      <c r="N56" s="19"/>
      <c r="O56" s="15"/>
      <c r="P56" s="15"/>
      <c r="Q56" s="15"/>
    </row>
    <row r="57" spans="4:20" x14ac:dyDescent="0.2">
      <c r="H57" s="15"/>
      <c r="I57" s="15"/>
      <c r="J57" s="15"/>
      <c r="K57" s="15"/>
      <c r="L57" s="15"/>
      <c r="M57" s="15"/>
      <c r="N57" s="19"/>
      <c r="O57" s="15"/>
      <c r="P57" s="15"/>
    </row>
    <row r="58" spans="4:20" x14ac:dyDescent="0.2">
      <c r="E58" s="15"/>
      <c r="F58" s="15"/>
      <c r="G58" s="15"/>
      <c r="H58" s="15"/>
      <c r="I58" s="15"/>
      <c r="J58" s="15"/>
      <c r="K58" s="15"/>
      <c r="L58" s="15"/>
      <c r="M58" s="15"/>
      <c r="N58" s="19"/>
      <c r="O58" s="15"/>
      <c r="P58" s="15"/>
      <c r="Q58" s="15"/>
    </row>
    <row r="59" spans="4:20" x14ac:dyDescent="0.2">
      <c r="E59" s="15"/>
      <c r="F59" s="15"/>
      <c r="G59" s="15"/>
      <c r="H59" s="15"/>
      <c r="I59" s="15"/>
      <c r="J59" s="15"/>
      <c r="K59" s="15"/>
      <c r="L59" s="15"/>
      <c r="M59" s="15"/>
      <c r="N59" s="19"/>
      <c r="O59" s="15"/>
      <c r="P59" s="15"/>
      <c r="Q59" s="15"/>
    </row>
    <row r="60" spans="4:20" ht="15" customHeight="1" x14ac:dyDescent="0.2">
      <c r="D60" s="217"/>
      <c r="E60" s="217"/>
      <c r="F60" s="45"/>
      <c r="G60" s="45"/>
      <c r="H60" s="45"/>
      <c r="I60" s="15"/>
      <c r="J60" s="15"/>
      <c r="K60" s="15"/>
      <c r="L60" s="15"/>
      <c r="M60" s="15"/>
      <c r="N60" s="19"/>
      <c r="O60" s="15"/>
      <c r="P60" s="15"/>
      <c r="Q60" s="15"/>
    </row>
    <row r="61" spans="4:20" x14ac:dyDescent="0.2">
      <c r="D61" s="15"/>
      <c r="E61" s="15"/>
      <c r="F61" s="15"/>
      <c r="G61" s="15"/>
      <c r="H61" s="15"/>
    </row>
    <row r="69" spans="16:17" x14ac:dyDescent="0.2">
      <c r="P69" s="8">
        <v>1.89</v>
      </c>
    </row>
    <row r="70" spans="16:17" x14ac:dyDescent="0.2">
      <c r="P70" s="8">
        <v>9</v>
      </c>
      <c r="Q70" s="8">
        <f>+P70*100</f>
        <v>900</v>
      </c>
    </row>
    <row r="71" spans="16:17" x14ac:dyDescent="0.2">
      <c r="Q71" s="8">
        <f>+Q70*P69</f>
        <v>1701</v>
      </c>
    </row>
    <row r="72" spans="16:17" x14ac:dyDescent="0.2">
      <c r="Q72" s="8">
        <f>+Q71/1000</f>
        <v>1.7010000000000001</v>
      </c>
    </row>
    <row r="87" spans="5:13" ht="15" x14ac:dyDescent="0.2">
      <c r="E87" s="76"/>
      <c r="F87" s="76"/>
      <c r="G87" s="76"/>
      <c r="H87" s="76"/>
      <c r="I87" s="76"/>
      <c r="J87" s="76"/>
      <c r="K87" s="76"/>
      <c r="L87" s="76"/>
      <c r="M87" s="76"/>
    </row>
    <row r="88" spans="5:13" ht="15" x14ac:dyDescent="0.2">
      <c r="E88" s="76"/>
      <c r="F88" s="76"/>
      <c r="G88" s="76"/>
      <c r="H88" s="76"/>
      <c r="I88" s="76"/>
      <c r="J88" s="76"/>
      <c r="K88" s="76"/>
      <c r="L88" s="76"/>
      <c r="M88" s="76"/>
    </row>
    <row r="89" spans="5:13" ht="15" x14ac:dyDescent="0.2">
      <c r="E89" s="76"/>
      <c r="F89" s="76"/>
      <c r="G89" s="76"/>
      <c r="H89" s="76"/>
      <c r="I89" s="76"/>
      <c r="J89" s="77" t="s">
        <v>75</v>
      </c>
      <c r="K89" s="78"/>
      <c r="L89" s="78"/>
      <c r="M89" s="76"/>
    </row>
    <row r="90" spans="5:13" ht="15" x14ac:dyDescent="0.2">
      <c r="E90" s="77" t="s">
        <v>74</v>
      </c>
      <c r="F90" s="181"/>
      <c r="G90" s="181"/>
      <c r="H90" s="181"/>
      <c r="I90" s="76"/>
      <c r="J90" s="76"/>
      <c r="K90" s="76" t="s">
        <v>76</v>
      </c>
      <c r="L90" s="76"/>
      <c r="M90" s="76"/>
    </row>
    <row r="91" spans="5:13" ht="15" x14ac:dyDescent="0.2">
      <c r="E91" s="76"/>
      <c r="F91" s="82"/>
      <c r="G91" s="82"/>
      <c r="H91" s="82"/>
      <c r="I91" s="76"/>
      <c r="J91" s="76"/>
      <c r="K91" s="76" t="s">
        <v>77</v>
      </c>
      <c r="L91" s="76"/>
      <c r="M91" s="76"/>
    </row>
  </sheetData>
  <mergeCells count="15">
    <mergeCell ref="T45:U45"/>
    <mergeCell ref="Q45:R45"/>
    <mergeCell ref="E39:F39"/>
    <mergeCell ref="D1:F4"/>
    <mergeCell ref="E5:F5"/>
    <mergeCell ref="K5:M5"/>
    <mergeCell ref="G1:N2"/>
    <mergeCell ref="G3:N4"/>
    <mergeCell ref="E6:F7"/>
    <mergeCell ref="F90:H90"/>
    <mergeCell ref="D60:E60"/>
    <mergeCell ref="D42:E42"/>
    <mergeCell ref="D43:E43"/>
    <mergeCell ref="D44:E44"/>
    <mergeCell ref="E49:F49"/>
  </mergeCells>
  <conditionalFormatting sqref="G91:H95 R85:AA1048576 F58:H60 E58:E59 O1:O4 L6:M8 K5:K8 AB1:XFD1048576 R1:AA15 Y45:AA45 P1:Q19 O9:O19 G5:G54 A1:C1048576 H9:H57 D96:N1048576 Q58:Q1048576 G87:H89 T52:T54 T50 O49:P1048576 Q56 Q49:Q54 D12:F54 H5:J7 D61:H72 D87:F95 D83:N83 I87:N95 D1:F4 D5:E5 H8:I8 D7 E6 I9:N72 O20:X48">
    <cfRule type="containsErrors" dxfId="9" priority="26">
      <formula>ISERROR(A1)</formula>
    </cfRule>
  </conditionalFormatting>
  <conditionalFormatting sqref="D1:F4">
    <cfRule type="containsErrors" dxfId="8" priority="11">
      <formula>ISERROR(D1)</formula>
    </cfRule>
  </conditionalFormatting>
  <conditionalFormatting sqref="D1:F4">
    <cfRule type="containsErrors" dxfId="7" priority="10">
      <formula>ISERROR(D1)</formula>
    </cfRule>
  </conditionalFormatting>
  <conditionalFormatting sqref="D1:F4">
    <cfRule type="containsErrors" dxfId="6" priority="7">
      <formula>ISERROR(D1)</formula>
    </cfRule>
  </conditionalFormatting>
  <conditionalFormatting sqref="D1:F4">
    <cfRule type="containsErrors" dxfId="5" priority="6">
      <formula>ISERROR(D1)</formula>
    </cfRule>
  </conditionalFormatting>
  <conditionalFormatting sqref="D1:F4">
    <cfRule type="containsErrors" dxfId="4" priority="5">
      <formula>ISERROR(D1)</formula>
    </cfRule>
  </conditionalFormatting>
  <conditionalFormatting sqref="D1:F4">
    <cfRule type="containsErrors" dxfId="3" priority="4">
      <formula>ISERROR(D1)</formula>
    </cfRule>
  </conditionalFormatting>
  <conditionalFormatting sqref="G3">
    <cfRule type="containsErrors" dxfId="2" priority="3">
      <formula>ISERROR(G3)</formula>
    </cfRule>
  </conditionalFormatting>
  <conditionalFormatting sqref="H1:N1 G1:G4 H4:N4">
    <cfRule type="containsErrors" dxfId="1" priority="2">
      <formula>ISERROR(G1)</formula>
    </cfRule>
  </conditionalFormatting>
  <conditionalFormatting sqref="G3">
    <cfRule type="containsErrors" dxfId="0" priority="1">
      <formula>ISERROR(G3)</formula>
    </cfRule>
  </conditionalFormatting>
  <printOptions horizontalCentered="1"/>
  <pageMargins left="0.70866141732283472" right="0.70866141732283472" top="1.299212598425197" bottom="0.74803149606299213" header="0.31496062992125984" footer="0.31496062992125984"/>
  <pageSetup paperSize="122" scale="34" orientation="portrait" r:id="rId1"/>
  <headerFooter>
    <oddFooter>&amp;CCarrera 57B No. 67A – 54 Teléfono: (57 – 1) 4856703  Fax. 6609027 Cel. 311 4505326 informaciontecnica@ingercivil.com  Bogotá - Colombia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CD A wn</vt:lpstr>
      <vt:lpstr>CD B wn</vt:lpstr>
      <vt:lpstr>CD C wn</vt:lpstr>
      <vt:lpstr>Graficos-</vt:lpstr>
      <vt:lpstr>'CD A wn'!Área_de_impresión</vt:lpstr>
      <vt:lpstr>'CD B wn'!Área_de_impresión</vt:lpstr>
      <vt:lpstr>'CD C wn'!Área_de_impresión</vt:lpstr>
      <vt:lpstr>'Graficos-'!Área_de_impresión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PC</dc:creator>
  <cp:lastModifiedBy>Johana Rojas</cp:lastModifiedBy>
  <cp:lastPrinted>2011-12-19T17:13:28Z</cp:lastPrinted>
  <dcterms:created xsi:type="dcterms:W3CDTF">2011-01-31T14:19:27Z</dcterms:created>
  <dcterms:modified xsi:type="dcterms:W3CDTF">2016-12-12T20:28:07Z</dcterms:modified>
</cp:coreProperties>
</file>