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955" yWindow="525" windowWidth="10050" windowHeight="9690" activeTab="1"/>
  </bookViews>
  <sheets>
    <sheet name="Generales" sheetId="1" r:id="rId1"/>
    <sheet name="Cuadro Publicacion" sheetId="2" r:id="rId2"/>
    <sheet name="FORMULAS PISICOLA" sheetId="3" r:id="rId3"/>
  </sheets>
  <definedNames>
    <definedName name="_xlnm.Print_Area" localSheetId="1">'Cuadro Publicacion'!$A$2:$AG$169</definedName>
    <definedName name="_xlnm.Print_Titles" localSheetId="1">'Cuadro Publicacion'!$1:$6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0" authorId="0">
      <text>
        <r>
          <rPr>
            <b/>
            <sz val="8"/>
            <rFont val="Tahoma"/>
            <family val="2"/>
          </rPr>
          <t xml:space="preserve"> ANTIGUO PROPIETARIO MIGUEL  ANGEL PLAZAS
PREDIO LA ESPERANZA 202-8688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 ANTIGUO PROPIETARIO GERARDO CUELLAR
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2"/>
          </rPr>
          <t xml:space="preserve"> ANTIGUO PROPIETARIO JAIME BRAVO MOTTA
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 TIENE UNA PROMESA DE COMPRAVENTE, SE LO VENDIO HORACIO VALDERRAMA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 concesion a nombre de licinia silva de vargas en el censo lo tenemos como humberto vargas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sz val="8"/>
            <rFont val="Tahoma"/>
            <family val="2"/>
          </rPr>
          <t xml:space="preserve">Maria lilia bustos y zunilda bustos  le vendio a luis alfonso gaitan  sin embargo el les dejo el agua a ellas pero tiene concesion a nombre de el
</t>
        </r>
      </text>
    </comment>
    <comment ref="C101" authorId="0">
      <text>
        <r>
          <rPr>
            <b/>
            <sz val="8"/>
            <rFont val="Tahoma"/>
            <family val="0"/>
          </rPr>
          <t xml:space="preserve"> JOSEFINA ROJAS DE MARTINEZ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<sst xmlns="http://schemas.openxmlformats.org/spreadsheetml/2006/main" count="557" uniqueCount="480">
  <si>
    <t>SANTA ELENA</t>
  </si>
  <si>
    <t>NO TIENE</t>
  </si>
  <si>
    <t>Porcicola</t>
  </si>
  <si>
    <t>Nombre Propietario</t>
  </si>
  <si>
    <t>Avícola No. aves</t>
  </si>
  <si>
    <t xml:space="preserve">Porcicola
Cabezas </t>
  </si>
  <si>
    <t>Abrevadero Cabezas</t>
  </si>
  <si>
    <r>
      <t>Pscicola
m</t>
    </r>
    <r>
      <rPr>
        <b/>
        <vertAlign val="superscript"/>
        <sz val="9"/>
        <rFont val="Arial"/>
        <family val="2"/>
      </rPr>
      <t>2</t>
    </r>
  </si>
  <si>
    <t>1D1D</t>
  </si>
  <si>
    <t>Identificacion del Predio</t>
  </si>
  <si>
    <t>Coordenadas</t>
  </si>
  <si>
    <t>Q Abreva</t>
  </si>
  <si>
    <t>Q Avico</t>
  </si>
  <si>
    <t>Q Otros</t>
  </si>
  <si>
    <t>Q Rot</t>
  </si>
  <si>
    <t>2D1D</t>
  </si>
  <si>
    <t>3D1D</t>
  </si>
  <si>
    <t>VILLA CHARO</t>
  </si>
  <si>
    <t>VILLA ALEJANDRA</t>
  </si>
  <si>
    <t>LA ESPERANZA</t>
  </si>
  <si>
    <t>SAN ISIDRO</t>
  </si>
  <si>
    <t>LAS DELICIAS</t>
  </si>
  <si>
    <t>VILLA MARIA</t>
  </si>
  <si>
    <t>SIN NOMBRE</t>
  </si>
  <si>
    <t>LA CABAÑA</t>
  </si>
  <si>
    <t>Q Cacao</t>
  </si>
  <si>
    <t>Q Pasto</t>
  </si>
  <si>
    <t>Q Citricos</t>
  </si>
  <si>
    <t>Q Porcicola</t>
  </si>
  <si>
    <t>CAUDAL Pisicola</t>
  </si>
  <si>
    <t>CUADAL DE REPARTO AGUAS ALTAS</t>
  </si>
  <si>
    <t>CUADAL DE REPARTO AGUAS MEDIAS</t>
  </si>
  <si>
    <t>CUADAL DE REPARTO AGUAS BAJAS</t>
  </si>
  <si>
    <t>Industrial - Hornos Tabaco</t>
  </si>
  <si>
    <t>Caña</t>
  </si>
  <si>
    <t>Yuca</t>
  </si>
  <si>
    <t xml:space="preserve">Platano </t>
  </si>
  <si>
    <t>Citricos</t>
  </si>
  <si>
    <t>Pastos</t>
  </si>
  <si>
    <t>Tomate</t>
  </si>
  <si>
    <t>Hortalizas</t>
  </si>
  <si>
    <t>Habichuela</t>
  </si>
  <si>
    <t>Maracuya</t>
  </si>
  <si>
    <t>Granadilla</t>
  </si>
  <si>
    <t>Arroz</t>
  </si>
  <si>
    <t>Maiz</t>
  </si>
  <si>
    <t>Tabaco</t>
  </si>
  <si>
    <t>Cacao</t>
  </si>
  <si>
    <t>Lulo</t>
  </si>
  <si>
    <t xml:space="preserve">Lt/ha   </t>
  </si>
  <si>
    <t>Piscicola</t>
  </si>
  <si>
    <t>Lt/cabeza/día</t>
  </si>
  <si>
    <t>Avicola</t>
  </si>
  <si>
    <t>Abrevadero</t>
  </si>
  <si>
    <t>Domestico</t>
  </si>
  <si>
    <t>Unidad</t>
  </si>
  <si>
    <t>Cant</t>
  </si>
  <si>
    <t>Modulo</t>
  </si>
  <si>
    <t>Demanda</t>
  </si>
  <si>
    <t>OBSERVACIONES</t>
  </si>
  <si>
    <t>Fuente RAS 2002</t>
  </si>
  <si>
    <t>Ajuste Bibliografia de Referencia</t>
  </si>
  <si>
    <t>Lt/s</t>
  </si>
  <si>
    <t>lt/s</t>
  </si>
  <si>
    <t>Asignación Lps</t>
  </si>
  <si>
    <t>%Q_Base</t>
  </si>
  <si>
    <t>Receptor de Sobrantes</t>
  </si>
  <si>
    <t>TOTAL PRIMERA DERIVACION PRIMERA DERECHA (1D1D)</t>
  </si>
  <si>
    <t>Cacao
ha</t>
  </si>
  <si>
    <t>Pastos
ha</t>
  </si>
  <si>
    <t xml:space="preserve">Citricos
ha </t>
  </si>
  <si>
    <t>Otros
ha</t>
  </si>
  <si>
    <t>Nombre del Predio</t>
  </si>
  <si>
    <t>No.</t>
  </si>
  <si>
    <t>GUSTAVO MARTINEZ ROJAS</t>
  </si>
  <si>
    <t>CANAL</t>
  </si>
  <si>
    <t xml:space="preserve">PRIMERA DERIVACION PRIMERA DERECHA </t>
  </si>
  <si>
    <t>QUEBRADA LAS VUELTAS</t>
  </si>
  <si>
    <t>N</t>
  </si>
  <si>
    <t>E</t>
  </si>
  <si>
    <t>4.3</t>
  </si>
  <si>
    <t>LONGITUD (KM)</t>
  </si>
  <si>
    <t>CUADRO REGLAMENTACION QUEBRADA LAS VUELTAS</t>
  </si>
  <si>
    <t>PROYECTO DE DISTRIBUCION DE LA QUEBRADA GARZON</t>
  </si>
  <si>
    <t>LUIS CARLOS CUELLAR OVIEDO</t>
  </si>
  <si>
    <t>202-37928</t>
  </si>
  <si>
    <t>AREA DEL PREDIO HA</t>
  </si>
  <si>
    <t>LOTE # 1 TEXAS</t>
  </si>
  <si>
    <t xml:space="preserve">GEMELO 1 </t>
  </si>
  <si>
    <t>RAMIRO VARGAS TRUJILLO</t>
  </si>
  <si>
    <t xml:space="preserve">GEMELO 2 </t>
  </si>
  <si>
    <t>202-44230</t>
  </si>
  <si>
    <t>4D1D</t>
  </si>
  <si>
    <t>OCTAVIO VARGAS CLAROS</t>
  </si>
  <si>
    <t>VILLA DE CLAROS</t>
  </si>
  <si>
    <t>202-44227</t>
  </si>
  <si>
    <t>5D1D</t>
  </si>
  <si>
    <t>ARIZONA</t>
  </si>
  <si>
    <t>6D1D</t>
  </si>
  <si>
    <t>TEXAS</t>
  </si>
  <si>
    <t>RICAURTE RAMON</t>
  </si>
  <si>
    <t xml:space="preserve">JAVIER SILVO </t>
  </si>
  <si>
    <t>0001-00050131000</t>
  </si>
  <si>
    <t>7D1D</t>
  </si>
  <si>
    <t>JOVITA BONILLA DE QUIROGA</t>
  </si>
  <si>
    <t>8D1D</t>
  </si>
  <si>
    <t xml:space="preserve">LOTE 1 </t>
  </si>
  <si>
    <t>9D1D</t>
  </si>
  <si>
    <t>JAVIER RAMIREZ POLANIA</t>
  </si>
  <si>
    <t>VILLA DE SOL EN EL COMBAT</t>
  </si>
  <si>
    <t>RAFAEL AUGUSTO ARIZA JARAMILLO</t>
  </si>
  <si>
    <t>10D1D</t>
  </si>
  <si>
    <t>11D1D</t>
  </si>
  <si>
    <t>12D1D</t>
  </si>
  <si>
    <t>SAN NICOLAS</t>
  </si>
  <si>
    <t>NIDIA SOCORRO MUÑOZ DE LUGO</t>
  </si>
  <si>
    <t>202-37931</t>
  </si>
  <si>
    <t>13D1D</t>
  </si>
  <si>
    <t>202-9756</t>
  </si>
  <si>
    <t>L</t>
  </si>
  <si>
    <t>A</t>
  </si>
  <si>
    <t>P</t>
  </si>
  <si>
    <t>PISCICOLA _ REQUERIMIENTO H2O</t>
  </si>
  <si>
    <t>%Rc</t>
  </si>
  <si>
    <t>Sg_Dia</t>
  </si>
  <si>
    <t>Litros</t>
  </si>
  <si>
    <t>14D1D</t>
  </si>
  <si>
    <t>202-37932</t>
  </si>
  <si>
    <t>HENRY CUELLAR OVIEDO</t>
  </si>
  <si>
    <t>15D1D</t>
  </si>
  <si>
    <t>202-20520</t>
  </si>
  <si>
    <t>CARLOS HUMBERTO VARGAS TRUJILLO</t>
  </si>
  <si>
    <t>FIGARO</t>
  </si>
  <si>
    <t>16D1D</t>
  </si>
  <si>
    <t>FLORINDA GUTIERREZ</t>
  </si>
  <si>
    <t xml:space="preserve">EL CARMEN </t>
  </si>
  <si>
    <t>AREA</t>
  </si>
  <si>
    <t>VOLUMEN</t>
  </si>
  <si>
    <t>CAUDAL DOMESTICO</t>
  </si>
  <si>
    <t xml:space="preserve">SEGUNDA DERIVACION SEGUNDA DERECHA </t>
  </si>
  <si>
    <t>Nace en la Qda la Vueltas y muere en los predios de los cuellar Oviedo y desemboca en las vueltas</t>
  </si>
  <si>
    <t>1D2D</t>
  </si>
  <si>
    <t>202-14719</t>
  </si>
  <si>
    <t>LUIS ALFONSO GAITAN ARAGONEZ</t>
  </si>
  <si>
    <t>2D2D</t>
  </si>
  <si>
    <t>ANA RUBIELA CUELLAR OVIEDO</t>
  </si>
  <si>
    <t>202-37934</t>
  </si>
  <si>
    <t>3D2D</t>
  </si>
  <si>
    <t>MARIA YOMAR CUELLAR OVIEDO</t>
  </si>
  <si>
    <t>202 - 37929</t>
  </si>
  <si>
    <t>4D2D</t>
  </si>
  <si>
    <t xml:space="preserve">LUIS FELIPE CUELLAR OVIEDO </t>
  </si>
  <si>
    <t>202-37933</t>
  </si>
  <si>
    <t>5D2D</t>
  </si>
  <si>
    <t xml:space="preserve">MARLY CUELLAR OVIEDO </t>
  </si>
  <si>
    <t>202 - 37938</t>
  </si>
  <si>
    <t>6D2D</t>
  </si>
  <si>
    <t>202-37935</t>
  </si>
  <si>
    <t>LUCILA CUELLAR OVIEDO</t>
  </si>
  <si>
    <t>7D2D</t>
  </si>
  <si>
    <t>LUISA TULIA CUELLAR OVIEDO</t>
  </si>
  <si>
    <t>202-37936</t>
  </si>
  <si>
    <t>8D2D</t>
  </si>
  <si>
    <t>202 - 37930</t>
  </si>
  <si>
    <t>9D2D</t>
  </si>
  <si>
    <t>202-37940</t>
  </si>
  <si>
    <t>10D2D</t>
  </si>
  <si>
    <t>EDITH CUELLAR OVIEDO</t>
  </si>
  <si>
    <t>202-37937</t>
  </si>
  <si>
    <t xml:space="preserve">ALVARO ROJAS PATIÑO </t>
  </si>
  <si>
    <t>11D2D</t>
  </si>
  <si>
    <t>LOTE # 12 LA PRIMAVERA</t>
  </si>
  <si>
    <t>202 - 37939</t>
  </si>
  <si>
    <t>12D2D</t>
  </si>
  <si>
    <t>13D2D</t>
  </si>
  <si>
    <t xml:space="preserve">TERCERA DERIVACION TERCERA DERECHA (3D3D) </t>
  </si>
  <si>
    <t xml:space="preserve">MIGUEL ANGEL CASTRO GUZMAN </t>
  </si>
  <si>
    <t>1D3D</t>
  </si>
  <si>
    <t>VILLA TANIA</t>
  </si>
  <si>
    <t>1D4D</t>
  </si>
  <si>
    <t xml:space="preserve">CUARTA DERIVACION CUARTA DERECHA (4D4D) </t>
  </si>
  <si>
    <t>LEONOR GOMEZ</t>
  </si>
  <si>
    <t>202-3359</t>
  </si>
  <si>
    <t xml:space="preserve">QUINTA DERIVACION QUINTA DERECHA (5D5D) </t>
  </si>
  <si>
    <t>1D5D</t>
  </si>
  <si>
    <t>FINCA LAS DELICIAS</t>
  </si>
  <si>
    <t>ALVARO RIVERA SANCHEZ</t>
  </si>
  <si>
    <t>1D6D</t>
  </si>
  <si>
    <t>1D7D</t>
  </si>
  <si>
    <t>MERY VARGAS DE MUÑOZ</t>
  </si>
  <si>
    <t>VILLA ANDREA</t>
  </si>
  <si>
    <t>202-23550</t>
  </si>
  <si>
    <t xml:space="preserve">SEXTA DERIVACION SEXTA DERECHA (6D6D) </t>
  </si>
  <si>
    <t xml:space="preserve">JOSE ANTONIO CERON </t>
  </si>
  <si>
    <t>CANTABRIA</t>
  </si>
  <si>
    <t>202-34550</t>
  </si>
  <si>
    <t>1D8D</t>
  </si>
  <si>
    <t xml:space="preserve">SEPTIMA DERIVACION SEPTIMA DERECHA (7D7D) </t>
  </si>
  <si>
    <t>LORLLAN</t>
  </si>
  <si>
    <t>NOVENA DERIVACION NOVENA DERECHA</t>
  </si>
  <si>
    <t xml:space="preserve">LUIS FRANCISCO CALDERON </t>
  </si>
  <si>
    <t>VILLA ALBA</t>
  </si>
  <si>
    <t xml:space="preserve">SANDRA MONTILLA </t>
  </si>
  <si>
    <t xml:space="preserve">EL QUEBRADON </t>
  </si>
  <si>
    <t xml:space="preserve">MIGUEL ANGEL JOVEN </t>
  </si>
  <si>
    <t>202-8861</t>
  </si>
  <si>
    <t>01-01-00007-000</t>
  </si>
  <si>
    <t>01-00050054000</t>
  </si>
  <si>
    <t xml:space="preserve">LUZ ELVIRA OVIEDO </t>
  </si>
  <si>
    <t>GRANJA FONCHUE</t>
  </si>
  <si>
    <t>202-39384</t>
  </si>
  <si>
    <t>ROSA MARIA BORRERO ROJAS</t>
  </si>
  <si>
    <t>0001-10005005300</t>
  </si>
  <si>
    <t xml:space="preserve">AGROPECUARIA BOMBONA "SINAI" </t>
  </si>
  <si>
    <t>N° ENCUESTA</t>
  </si>
  <si>
    <t>LUIS ALFREDO ARRIGUI</t>
  </si>
  <si>
    <t xml:space="preserve">SAN AGUSTI N </t>
  </si>
  <si>
    <t>202-3902</t>
  </si>
  <si>
    <t>ELIASIN PERALTA</t>
  </si>
  <si>
    <t xml:space="preserve">EL DIAMANTE </t>
  </si>
  <si>
    <t xml:space="preserve">NORA YANETH GARCIA </t>
  </si>
  <si>
    <t xml:space="preserve">VILLA BETEL </t>
  </si>
  <si>
    <t>ORLANDO CAVIEDES SANABRIA</t>
  </si>
  <si>
    <t>JOSE ARNULF FIGUEROA</t>
  </si>
  <si>
    <t xml:space="preserve">ANGELA GARCIA ROJAS </t>
  </si>
  <si>
    <t xml:space="preserve">LA LABRANZA </t>
  </si>
  <si>
    <t>ISAIAS FLOREZ</t>
  </si>
  <si>
    <t>202-29260</t>
  </si>
  <si>
    <t xml:space="preserve">MARIA LUISA SILVA </t>
  </si>
  <si>
    <t xml:space="preserve">LA FLORESTA </t>
  </si>
  <si>
    <t>202-36207</t>
  </si>
  <si>
    <t xml:space="preserve">MARI RIVAS </t>
  </si>
  <si>
    <t xml:space="preserve">FINCA LA LINEA </t>
  </si>
  <si>
    <t>JOSE ELMER LOZANO</t>
  </si>
  <si>
    <t xml:space="preserve">VILLA SOFIA </t>
  </si>
  <si>
    <t xml:space="preserve">JUAN JOSE RIVERA  </t>
  </si>
  <si>
    <t>GUASIMO</t>
  </si>
  <si>
    <t xml:space="preserve">JAIRO JIMENEZ </t>
  </si>
  <si>
    <t>LUCITANIA</t>
  </si>
  <si>
    <t>202-1797</t>
  </si>
  <si>
    <t xml:space="preserve">CRISTINA MARTINEZ </t>
  </si>
  <si>
    <t xml:space="preserve">VILLA CRISTINA </t>
  </si>
  <si>
    <t xml:space="preserve">LIBARDO VAZQUEZ </t>
  </si>
  <si>
    <t xml:space="preserve">RANCHO GUADUA </t>
  </si>
  <si>
    <t xml:space="preserve">ORLANDO ARRIGUI FALLA </t>
  </si>
  <si>
    <t xml:space="preserve">SAN AGUSTIN </t>
  </si>
  <si>
    <t xml:space="preserve">AMADEO GONZALEZ </t>
  </si>
  <si>
    <t>ESTANCIA EL PILAR DE LA GABRIELA</t>
  </si>
  <si>
    <t>LUZ DARY DARY MARIN INCAPIE</t>
  </si>
  <si>
    <t xml:space="preserve">VILLA LUZ </t>
  </si>
  <si>
    <t>202-43878</t>
  </si>
  <si>
    <t xml:space="preserve">HUMBERTO RAMON VERA </t>
  </si>
  <si>
    <t>JUAN PABLO MARTINEZ LOPEZ Y HERMANOS</t>
  </si>
  <si>
    <t xml:space="preserve">LA CAMPIÑA </t>
  </si>
  <si>
    <t>00-01-0050041</t>
  </si>
  <si>
    <t>00-01-005-0041</t>
  </si>
  <si>
    <t>LOTE  N. 10 VILLA CAROLINA</t>
  </si>
  <si>
    <t>LOTE N. 2 VILLA ESPERANZA</t>
  </si>
  <si>
    <t>LOTE 5 VILLA MARIA</t>
  </si>
  <si>
    <t xml:space="preserve">LOTE N. 8 </t>
  </si>
  <si>
    <t>CECILIA CUELLAR OVIEDO</t>
  </si>
  <si>
    <t xml:space="preserve"> LOTE # 13 VILLA CECILIA</t>
  </si>
  <si>
    <t>LIBARDO CUELLAR OVIEDO</t>
  </si>
  <si>
    <t>LOTE  3 SANTA CLARA</t>
  </si>
  <si>
    <t>LOTE N. 6 VILLA CARMINIA</t>
  </si>
  <si>
    <t>LOTE  11 LA ESMERALDA</t>
  </si>
  <si>
    <t>LOTE  9 VILLA DEL ROSARIO</t>
  </si>
  <si>
    <t>EL COMBA</t>
  </si>
  <si>
    <t xml:space="preserve">TEXAS N. 2 </t>
  </si>
  <si>
    <t>LOTE 7 EL TREBOL</t>
  </si>
  <si>
    <t>202-3304</t>
  </si>
  <si>
    <t>202-9333</t>
  </si>
  <si>
    <t>JORGE EDUARDO QUIROGA TOVAR</t>
  </si>
  <si>
    <t>202-4200</t>
  </si>
  <si>
    <t xml:space="preserve">LUIS ALFONSO GAITAN ARAGONEZ </t>
  </si>
  <si>
    <t>202-34385</t>
  </si>
  <si>
    <t>LOTE  5 VILLA MARIA</t>
  </si>
  <si>
    <t>202-28291</t>
  </si>
  <si>
    <t xml:space="preserve">HORACIO VALDERRAMA </t>
  </si>
  <si>
    <t>LOS LIOS</t>
  </si>
  <si>
    <t xml:space="preserve">LA MONTAÑA </t>
  </si>
  <si>
    <t>LICINIA SILVA VARGAS Y OTRO</t>
  </si>
  <si>
    <t xml:space="preserve">AMPARO CORREA </t>
  </si>
  <si>
    <t>BELLAVISTA</t>
  </si>
  <si>
    <t xml:space="preserve">SANTA MARIA </t>
  </si>
  <si>
    <t xml:space="preserve">FERNANDO CALDERON </t>
  </si>
  <si>
    <t xml:space="preserve">EL LIMONAR </t>
  </si>
  <si>
    <t>202-5555</t>
  </si>
  <si>
    <t xml:space="preserve">MARIA SOLEDAD GOMEZ MORENO </t>
  </si>
  <si>
    <t xml:space="preserve">JOSE IGNACIO SILVA </t>
  </si>
  <si>
    <t>EL CARAJO</t>
  </si>
  <si>
    <t>JOSE EDUARDO DUQUE ROJAS</t>
  </si>
  <si>
    <t>202-6271</t>
  </si>
  <si>
    <t xml:space="preserve">LIDIA LEON CONTERAS Y LUIS MONCAYO </t>
  </si>
  <si>
    <t>RESATAURANTE MANANTIAL SABAMBU</t>
  </si>
  <si>
    <t>JOSE AGUSTIN DURAN</t>
  </si>
  <si>
    <t>EL ALTICO</t>
  </si>
  <si>
    <t>EL FUERTE</t>
  </si>
  <si>
    <t>00-01-0005-0123-000</t>
  </si>
  <si>
    <t>00-01-0005-0024-000</t>
  </si>
  <si>
    <t>KZ-257-G</t>
  </si>
  <si>
    <t>LUZ MIRIAM VELAZCO</t>
  </si>
  <si>
    <t>TOCHERE</t>
  </si>
  <si>
    <t>RUBIELA LOPEZ</t>
  </si>
  <si>
    <t>RAMIRO SANDINO</t>
  </si>
  <si>
    <t>KZ-258-G</t>
  </si>
  <si>
    <t>KZ-259-G</t>
  </si>
  <si>
    <t>KZ-260-G</t>
  </si>
  <si>
    <t>KZ-261-G</t>
  </si>
  <si>
    <t>EDIT GOMEZ</t>
  </si>
  <si>
    <t>KZ-262-G</t>
  </si>
  <si>
    <t>MIRIAM LOPEZ</t>
  </si>
  <si>
    <t>LUCILA VASQUEZ DE GOMEZ</t>
  </si>
  <si>
    <t>VILLA DEL PRADO</t>
  </si>
  <si>
    <t>FABIO NARANJO</t>
  </si>
  <si>
    <t>KZ-263-G</t>
  </si>
  <si>
    <t>ALCIDES MARTINEZ</t>
  </si>
  <si>
    <t>KZ-264-G</t>
  </si>
  <si>
    <t>JOSE ANTONIO POLO LOSADA</t>
  </si>
  <si>
    <t>BONANZA</t>
  </si>
  <si>
    <t>KZ-265-G</t>
  </si>
  <si>
    <t>JUAN MIGUEL LAMILLA CASTILLO</t>
  </si>
  <si>
    <t>202-3174</t>
  </si>
  <si>
    <t>SAN LORENZO</t>
  </si>
  <si>
    <t>KZ-266-G</t>
  </si>
  <si>
    <t>TERESA SARRIAS NUÑEZ</t>
  </si>
  <si>
    <t>KZ-268-G</t>
  </si>
  <si>
    <t>CASTALIA LTDA</t>
  </si>
  <si>
    <t>KZ-269-G</t>
  </si>
  <si>
    <t>MARCELO CASTILLO RAMIREZ</t>
  </si>
  <si>
    <t>KZ-270-G</t>
  </si>
  <si>
    <t>CASTALIA</t>
  </si>
  <si>
    <t>JESUS EVER MARTINEZ GOMEZ</t>
  </si>
  <si>
    <t>HV-05-</t>
  </si>
  <si>
    <t>GV-08</t>
  </si>
  <si>
    <t>RAFAEL FIGUEROA MORA</t>
  </si>
  <si>
    <t>SANTA HELENA</t>
  </si>
  <si>
    <t>ALEJANDRO ORDOÑEZ</t>
  </si>
  <si>
    <t>FINCA SABAMBU</t>
  </si>
  <si>
    <t>DP-293-G</t>
  </si>
  <si>
    <t>DP-294-G</t>
  </si>
  <si>
    <t>DP-295-G</t>
  </si>
  <si>
    <t>DP-296-G</t>
  </si>
  <si>
    <t>DP-297-G</t>
  </si>
  <si>
    <t>DP-298-G</t>
  </si>
  <si>
    <t xml:space="preserve">CARLOS FELIPE CADENA </t>
  </si>
  <si>
    <t>DP-299-G</t>
  </si>
  <si>
    <t>JOSE LIZARDO YUCUMA</t>
  </si>
  <si>
    <t>JARDIN BOTANICO</t>
  </si>
  <si>
    <t>DP-300-G</t>
  </si>
  <si>
    <t xml:space="preserve">MARCO FIDEL SIERRA </t>
  </si>
  <si>
    <t>SABAMBU</t>
  </si>
  <si>
    <t>DP-301-G</t>
  </si>
  <si>
    <t>202-5227</t>
  </si>
  <si>
    <t>LUZ MARINA SILVA</t>
  </si>
  <si>
    <t>DP-302-G</t>
  </si>
  <si>
    <t>EL POTRERO</t>
  </si>
  <si>
    <t>202-14528</t>
  </si>
  <si>
    <t>DP-303-G</t>
  </si>
  <si>
    <t xml:space="preserve">EFRAIN CLAROS </t>
  </si>
  <si>
    <t xml:space="preserve">LA ESTRELLA </t>
  </si>
  <si>
    <t>DP-304-G</t>
  </si>
  <si>
    <t>HERMANOS RAMIREZ SANCHEZ</t>
  </si>
  <si>
    <t xml:space="preserve">MISIONEROS ARDORINOS </t>
  </si>
  <si>
    <t xml:space="preserve">FINCA DON MAURO </t>
  </si>
  <si>
    <t>EO-005-G</t>
  </si>
  <si>
    <t>TEXAS  N,2</t>
  </si>
  <si>
    <t xml:space="preserve">TEXAS LOTE 2 </t>
  </si>
  <si>
    <t xml:space="preserve">ELI MONTEALEGRE PERDOMO </t>
  </si>
  <si>
    <t>TEXAS III</t>
  </si>
  <si>
    <t>17D1D</t>
  </si>
  <si>
    <t>ASIGNACION CAUDAL</t>
  </si>
  <si>
    <t xml:space="preserve"> Q Domestico
Hab.</t>
  </si>
  <si>
    <t xml:space="preserve">  Domestico
Hab.</t>
  </si>
  <si>
    <t>Lt/seg/día</t>
  </si>
  <si>
    <t>Lt/cabeza/segundo</t>
  </si>
  <si>
    <t>Lt/100/ind/segundo</t>
  </si>
  <si>
    <t>Ajuste Bibliografia de Referencia 
Porcentaje de recambio diario 7.2%, para recambio total cada quince dias</t>
  </si>
  <si>
    <t>Modulos Generados PORH Qurebrada Majo</t>
  </si>
  <si>
    <t>Rotacion Tabaco Maiz</t>
  </si>
  <si>
    <t>Rotacion Maiz-arroz</t>
  </si>
  <si>
    <t>SEGUNDA DERIVACION SEGUNDA DERECHA (2D2D) CANAL COMBAT</t>
  </si>
  <si>
    <t>PRIMERA DERIVACION PRIMERA DERECHA (1D1D) CANAL ANTIGUO FIGARO</t>
  </si>
  <si>
    <t>18D2D</t>
  </si>
  <si>
    <t xml:space="preserve">  OCTAVA DERIVACION OCTAVA DERECHA (8D8D) </t>
  </si>
  <si>
    <t>Subderivacion  primera izquierda sd1I</t>
  </si>
  <si>
    <t>2D8D</t>
  </si>
  <si>
    <t xml:space="preserve">GERARDO LLANOS BARON </t>
  </si>
  <si>
    <t xml:space="preserve">FABIO AUGUSTO VARGAS CERON </t>
  </si>
  <si>
    <t>VILLA  ALTER</t>
  </si>
  <si>
    <t>3D8D</t>
  </si>
  <si>
    <t>4D8D</t>
  </si>
  <si>
    <t>5D8D</t>
  </si>
  <si>
    <t>6D8D</t>
  </si>
  <si>
    <t>7D8D</t>
  </si>
  <si>
    <t>8D8D</t>
  </si>
  <si>
    <t>9D8D</t>
  </si>
  <si>
    <t>10D8D</t>
  </si>
  <si>
    <t>11D8D</t>
  </si>
  <si>
    <t>12D8D</t>
  </si>
  <si>
    <t>13D8D</t>
  </si>
  <si>
    <t xml:space="preserve"> CAUCE OCTAVA DERIVACION OCTAVA DERECHA (8D8D) </t>
  </si>
  <si>
    <t>Subderivacion  segunda izquierda sd2I</t>
  </si>
  <si>
    <t>Subderivacion  tercera izquierda sd3I</t>
  </si>
  <si>
    <t>14D8D</t>
  </si>
  <si>
    <t>15D8D</t>
  </si>
  <si>
    <t>16D8D</t>
  </si>
  <si>
    <t>17D8D</t>
  </si>
  <si>
    <t>18D8D</t>
  </si>
  <si>
    <t>19D8D</t>
  </si>
  <si>
    <t>Subderivacion  cuarta izquierda sd4I</t>
  </si>
  <si>
    <t>20D8D</t>
  </si>
  <si>
    <t>21D8D</t>
  </si>
  <si>
    <t>22D8D</t>
  </si>
  <si>
    <t>23D8D</t>
  </si>
  <si>
    <t>RAQUEL VASQUEZ NOVOA- FABIO VASQUEZ</t>
  </si>
  <si>
    <t>24D8D</t>
  </si>
  <si>
    <t>25D8D</t>
  </si>
  <si>
    <t>26D8D</t>
  </si>
  <si>
    <t>27D8D</t>
  </si>
  <si>
    <t>28D8D</t>
  </si>
  <si>
    <t xml:space="preserve">NOVENA DERIVACION PRIMERA IZQUIERDA (9D1I) </t>
  </si>
  <si>
    <t>1D1I</t>
  </si>
  <si>
    <t>2D1I</t>
  </si>
  <si>
    <t>3D1I</t>
  </si>
  <si>
    <t>4D1I</t>
  </si>
  <si>
    <t>5D1I</t>
  </si>
  <si>
    <t>6D1I</t>
  </si>
  <si>
    <t>7D1I</t>
  </si>
  <si>
    <t>8D1I</t>
  </si>
  <si>
    <t>9D1I</t>
  </si>
  <si>
    <t>10D1I</t>
  </si>
  <si>
    <t xml:space="preserve">DECIMA DERIVACION SEGUNDA IZQUIERDA (10D2I) </t>
  </si>
  <si>
    <t>1D2I</t>
  </si>
  <si>
    <t>1D3I</t>
  </si>
  <si>
    <t>SANTA ANA</t>
  </si>
  <si>
    <t>SOCIEDAD " INVERSIONES SANTA ISABEL Y CIA S. EN C. REPRESENTANTE LEGAL JAIRO LESTER CUENCA</t>
  </si>
  <si>
    <t>202-2249</t>
  </si>
  <si>
    <t xml:space="preserve">PRIMERA DERIVACION PRIMERA DERECHA (1D1D) </t>
  </si>
  <si>
    <t xml:space="preserve">CUADRO REGLAMENTACION QUEBRADA GARZON </t>
  </si>
  <si>
    <t>Subderivacion primera izquierda sd1I</t>
  </si>
  <si>
    <t>Ramificacion primera izquierda R1I</t>
  </si>
  <si>
    <t>ACUEDUCTO LA INDEPENDENCIA</t>
  </si>
  <si>
    <t>Cauce Subderivacion primera izquierda sd1I</t>
  </si>
  <si>
    <t>JORGE HUMBERTO OSSA LOSADA</t>
  </si>
  <si>
    <t>DP-292-G</t>
  </si>
  <si>
    <t xml:space="preserve">TERCERA  DERIVACION TERCERA DERECHA (3D3D) </t>
  </si>
  <si>
    <t xml:space="preserve">SEGUNDA  DERIVACION SEGUNDA DERECHA (2D2D) </t>
  </si>
  <si>
    <t xml:space="preserve">CAUCE SEGUNDA  DERIVACION SEGUNDA DERECHA (2D2D) </t>
  </si>
  <si>
    <t>2D3D</t>
  </si>
  <si>
    <t>3D3D</t>
  </si>
  <si>
    <t xml:space="preserve">CAUCE TERCERA  DERIVACION TERCERA DERECHA (3D3D) </t>
  </si>
  <si>
    <t>4D3D</t>
  </si>
  <si>
    <t>5D3D</t>
  </si>
  <si>
    <t>6D3D</t>
  </si>
  <si>
    <t>7D3D</t>
  </si>
  <si>
    <t>8D3D</t>
  </si>
  <si>
    <t>TOTAL SEGUNDA DERIVACION SEGUNDA DERECHA (2D2D)</t>
  </si>
  <si>
    <t>TOTAL TERCERA DERIVACION TERCERA DERECHA (3D3D)</t>
  </si>
  <si>
    <t>TOTAL CUARTA DERIVACION CUARTA DERECHA (4D4D)</t>
  </si>
  <si>
    <t>TOTAL QUINTA DERIVACION QUINTA DERECHA (5D5D)</t>
  </si>
  <si>
    <t>TOTAL SEXTA DERIVACION SEXTA DERECHA (6D6D)</t>
  </si>
  <si>
    <t>TOTAL SEPTIMA DERIVACION SEPTIMA DERECHA (7D7D)</t>
  </si>
  <si>
    <t xml:space="preserve">  CAUCE OCTAVA DERIVACION OCTAVA DERECHA (8D8D) </t>
  </si>
  <si>
    <t>TOTAL OCTAVA DERIVACION OCTAVA DERECHA (8D8D)</t>
  </si>
  <si>
    <t>TOTAL DECIMA DERIVACION SEGUNDA IZQUIERDA (10D2I)</t>
  </si>
  <si>
    <t xml:space="preserve">DECIMA SEGUNDA DERIVACION CUARTA IZQUIERDA (12D4I) </t>
  </si>
  <si>
    <t>1D4I</t>
  </si>
  <si>
    <t>2D4I</t>
  </si>
  <si>
    <t>3D4I</t>
  </si>
  <si>
    <t>4D4I</t>
  </si>
  <si>
    <t>5D41</t>
  </si>
  <si>
    <t>TOTAL PRIMERA DERIVACION PRIMERA IZQUIERDA(1D1D)</t>
  </si>
  <si>
    <t>Maiz, Arroz
ha</t>
  </si>
  <si>
    <t>TOTAL NOVENA DERIVACION PRIMERA IZQUIERDA (9D1I)</t>
  </si>
  <si>
    <t xml:space="preserve">DECIMA PRIMERA DERIVACION TERCERA IZQUIERDA (11D3I) </t>
  </si>
  <si>
    <t>TOTAL DECIMA PRIMERA DERIVACION TERCERA IZQUIERDA(11D3I)</t>
  </si>
  <si>
    <t>TOTAL DECIMA SEGUNDA DERIVACION CUARTA IZQUIERDA(12D4I)</t>
  </si>
  <si>
    <t>TOTAL TERCERA DERIVACION TERCERA DERECHA(3D3D)</t>
  </si>
  <si>
    <t>TOTAL SEGUNDA DERIVACION SEGUNDA IZQUIERDA(2D2D)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</si>
</sst>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_-* #,##0.0\ _€_-;\-* #,##0.0\ _€_-;_-* &quot;-&quot;??\ _€_-;_-@_-"/>
    <numFmt numFmtId="202" formatCode="_-* #,##0\ _€_-;\-* #,##0\ _€_-;_-* &quot;-&quot;??\ _€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0000000000"/>
    <numFmt numFmtId="208" formatCode="0.000000000000"/>
    <numFmt numFmtId="209" formatCode="0000000000000"/>
    <numFmt numFmtId="210" formatCode="[$-80A]dddd\,\ dd&quot; de &quot;mmmm&quot; de &quot;yyyy"/>
    <numFmt numFmtId="211" formatCode="[$-80A]hh:mm:ss\ AM/PM"/>
    <numFmt numFmtId="212" formatCode="0.00000E+00"/>
    <numFmt numFmtId="213" formatCode="0.0000E+00"/>
    <numFmt numFmtId="214" formatCode="0.000E+00"/>
    <numFmt numFmtId="215" formatCode="0.000000E+00"/>
    <numFmt numFmtId="216" formatCode="0.0000000E+00"/>
    <numFmt numFmtId="217" formatCode="0.00000000E+00"/>
    <numFmt numFmtId="218" formatCode="0.000000000E+00"/>
    <numFmt numFmtId="219" formatCode="0.0000000000E+00"/>
    <numFmt numFmtId="220" formatCode="0.00000000000E+00"/>
    <numFmt numFmtId="221" formatCode="0.000000000000E+00"/>
    <numFmt numFmtId="222" formatCode="0.0000000000000E+00"/>
    <numFmt numFmtId="223" formatCode="0.00000000000000E+00"/>
    <numFmt numFmtId="224" formatCode="0.000000000000000E+00"/>
  </numFmts>
  <fonts count="3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vertical="center"/>
    </xf>
    <xf numFmtId="193" fontId="2" fillId="24" borderId="10" xfId="0" applyNumberFormat="1" applyFont="1" applyFill="1" applyBorder="1" applyAlignment="1">
      <alignment vertical="center"/>
    </xf>
    <xf numFmtId="200" fontId="2" fillId="24" borderId="10" xfId="0" applyNumberFormat="1" applyFont="1" applyFill="1" applyBorder="1" applyAlignment="1">
      <alignment vertical="center"/>
    </xf>
    <xf numFmtId="189" fontId="2" fillId="24" borderId="10" xfId="0" applyNumberFormat="1" applyFont="1" applyFill="1" applyBorder="1" applyAlignment="1">
      <alignment vertical="center"/>
    </xf>
    <xf numFmtId="2" fontId="2" fillId="24" borderId="0" xfId="0" applyNumberFormat="1" applyFont="1" applyFill="1" applyAlignment="1">
      <alignment vertical="center"/>
    </xf>
    <xf numFmtId="0" fontId="30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NumberFormat="1" applyFont="1" applyBorder="1" applyAlignment="1" quotePrefix="1">
      <alignment horizontal="center"/>
    </xf>
    <xf numFmtId="0" fontId="2" fillId="16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200" fontId="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right" vertical="center" wrapText="1"/>
    </xf>
    <xf numFmtId="2" fontId="2" fillId="24" borderId="10" xfId="0" applyNumberFormat="1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193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center" wrapText="1"/>
    </xf>
    <xf numFmtId="189" fontId="2" fillId="24" borderId="0" xfId="0" applyNumberFormat="1" applyFont="1" applyFill="1" applyBorder="1" applyAlignment="1">
      <alignment vertical="center"/>
    </xf>
    <xf numFmtId="0" fontId="1" fillId="24" borderId="12" xfId="0" applyFont="1" applyFill="1" applyBorder="1" applyAlignment="1">
      <alignment horizontal="righ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193" fontId="2" fillId="24" borderId="10" xfId="0" applyNumberFormat="1" applyFont="1" applyFill="1" applyBorder="1" applyAlignment="1">
      <alignment vertical="center"/>
    </xf>
    <xf numFmtId="200" fontId="2" fillId="24" borderId="10" xfId="0" applyNumberFormat="1" applyFont="1" applyFill="1" applyBorder="1" applyAlignment="1">
      <alignment vertical="center"/>
    </xf>
    <xf numFmtId="199" fontId="2" fillId="24" borderId="10" xfId="0" applyNumberFormat="1" applyFont="1" applyFill="1" applyBorder="1" applyAlignment="1">
      <alignment vertical="center"/>
    </xf>
    <xf numFmtId="198" fontId="2" fillId="24" borderId="10" xfId="0" applyNumberFormat="1" applyFont="1" applyFill="1" applyBorder="1" applyAlignment="1">
      <alignment vertical="center"/>
    </xf>
    <xf numFmtId="189" fontId="2" fillId="24" borderId="10" xfId="0" applyNumberFormat="1" applyFont="1" applyFill="1" applyBorder="1" applyAlignment="1">
      <alignment vertical="center"/>
    </xf>
    <xf numFmtId="199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193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right" vertical="center" wrapText="1"/>
    </xf>
    <xf numFmtId="193" fontId="1" fillId="24" borderId="10" xfId="0" applyNumberFormat="1" applyFont="1" applyFill="1" applyBorder="1" applyAlignment="1">
      <alignment horizontal="righ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9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187" fontId="1" fillId="24" borderId="10" xfId="48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6.57421875" style="0" customWidth="1"/>
    <col min="2" max="2" width="18.7109375" style="0" customWidth="1"/>
    <col min="3" max="3" width="50.00390625" style="0" customWidth="1"/>
    <col min="4" max="4" width="38.8515625" style="0" customWidth="1"/>
  </cols>
  <sheetData>
    <row r="2" spans="1:4" ht="12.75">
      <c r="A2" s="93" t="s">
        <v>58</v>
      </c>
      <c r="B2" s="93" t="s">
        <v>57</v>
      </c>
      <c r="C2" s="93"/>
      <c r="D2" s="93" t="s">
        <v>59</v>
      </c>
    </row>
    <row r="3" spans="1:4" ht="12.75">
      <c r="A3" s="93"/>
      <c r="B3" s="12" t="s">
        <v>56</v>
      </c>
      <c r="C3" s="12" t="s">
        <v>55</v>
      </c>
      <c r="D3" s="93"/>
    </row>
    <row r="4" spans="1:4" ht="12.75">
      <c r="A4" s="9" t="s">
        <v>54</v>
      </c>
      <c r="B4" s="1">
        <v>0.0023</v>
      </c>
      <c r="C4" s="9" t="s">
        <v>374</v>
      </c>
      <c r="D4" s="13" t="s">
        <v>60</v>
      </c>
    </row>
    <row r="5" spans="1:4" ht="12.75">
      <c r="A5" s="9" t="s">
        <v>53</v>
      </c>
      <c r="B5" s="1">
        <v>0.0008</v>
      </c>
      <c r="C5" s="9" t="s">
        <v>375</v>
      </c>
      <c r="D5" s="94" t="s">
        <v>61</v>
      </c>
    </row>
    <row r="6" spans="1:4" ht="12.75">
      <c r="A6" s="9" t="s">
        <v>52</v>
      </c>
      <c r="B6" s="1">
        <v>0.0003</v>
      </c>
      <c r="C6" s="9" t="s">
        <v>376</v>
      </c>
      <c r="D6" s="95"/>
    </row>
    <row r="7" spans="1:4" ht="12.75">
      <c r="A7" s="9" t="s">
        <v>2</v>
      </c>
      <c r="B7" s="22">
        <v>0.0005</v>
      </c>
      <c r="C7" s="9" t="s">
        <v>51</v>
      </c>
      <c r="D7" s="96"/>
    </row>
    <row r="8" spans="1:4" ht="38.25">
      <c r="A8" s="14" t="s">
        <v>50</v>
      </c>
      <c r="B8" s="1">
        <v>17.3</v>
      </c>
      <c r="C8" s="14" t="s">
        <v>49</v>
      </c>
      <c r="D8" s="15" t="s">
        <v>377</v>
      </c>
    </row>
    <row r="9" spans="1:4" ht="12.75">
      <c r="A9" s="9" t="s">
        <v>48</v>
      </c>
      <c r="B9" s="1">
        <v>0.4</v>
      </c>
      <c r="C9" s="13" t="s">
        <v>62</v>
      </c>
      <c r="D9" s="13" t="s">
        <v>378</v>
      </c>
    </row>
    <row r="10" spans="1:4" ht="12.75">
      <c r="A10" s="9" t="s">
        <v>47</v>
      </c>
      <c r="B10" s="1">
        <v>1</v>
      </c>
      <c r="C10" s="13" t="s">
        <v>62</v>
      </c>
      <c r="D10" s="13" t="s">
        <v>378</v>
      </c>
    </row>
    <row r="11" spans="1:4" ht="27.75" customHeight="1">
      <c r="A11" s="9" t="s">
        <v>46</v>
      </c>
      <c r="B11" s="1">
        <v>1.1</v>
      </c>
      <c r="C11" s="13" t="s">
        <v>62</v>
      </c>
      <c r="D11" s="13" t="s">
        <v>378</v>
      </c>
    </row>
    <row r="12" spans="1:4" ht="12.75">
      <c r="A12" s="9" t="s">
        <v>45</v>
      </c>
      <c r="B12" s="1">
        <v>0.7</v>
      </c>
      <c r="C12" s="13" t="s">
        <v>62</v>
      </c>
      <c r="D12" s="13" t="s">
        <v>378</v>
      </c>
    </row>
    <row r="13" spans="1:4" ht="12.75">
      <c r="A13" s="9" t="s">
        <v>44</v>
      </c>
      <c r="B13" s="1">
        <v>1.3</v>
      </c>
      <c r="C13" s="13" t="s">
        <v>62</v>
      </c>
      <c r="D13" s="13" t="s">
        <v>378</v>
      </c>
    </row>
    <row r="14" spans="1:4" ht="12.75">
      <c r="A14" s="9" t="s">
        <v>379</v>
      </c>
      <c r="B14" s="1">
        <v>0.9</v>
      </c>
      <c r="C14" s="13" t="s">
        <v>62</v>
      </c>
      <c r="D14" s="13" t="s">
        <v>378</v>
      </c>
    </row>
    <row r="15" spans="1:4" ht="12.75">
      <c r="A15" s="9" t="s">
        <v>380</v>
      </c>
      <c r="B15" s="1">
        <v>1</v>
      </c>
      <c r="C15" s="13" t="s">
        <v>62</v>
      </c>
      <c r="D15" s="13" t="s">
        <v>378</v>
      </c>
    </row>
    <row r="16" spans="1:4" ht="12.75">
      <c r="A16" s="9" t="s">
        <v>43</v>
      </c>
      <c r="B16" s="1">
        <v>0.5</v>
      </c>
      <c r="C16" s="13" t="s">
        <v>62</v>
      </c>
      <c r="D16" s="13" t="s">
        <v>378</v>
      </c>
    </row>
    <row r="17" spans="1:4" ht="12.75">
      <c r="A17" s="9" t="s">
        <v>42</v>
      </c>
      <c r="B17" s="1">
        <v>0.5</v>
      </c>
      <c r="C17" s="13" t="s">
        <v>62</v>
      </c>
      <c r="D17" s="13" t="s">
        <v>378</v>
      </c>
    </row>
    <row r="18" spans="1:4" ht="12.75">
      <c r="A18" s="9" t="s">
        <v>41</v>
      </c>
      <c r="B18" s="1">
        <v>0.5</v>
      </c>
      <c r="C18" s="13" t="s">
        <v>62</v>
      </c>
      <c r="D18" s="13" t="s">
        <v>378</v>
      </c>
    </row>
    <row r="19" spans="1:4" ht="12.75">
      <c r="A19" s="9" t="s">
        <v>40</v>
      </c>
      <c r="B19" s="1">
        <v>0.5</v>
      </c>
      <c r="C19" s="13" t="s">
        <v>62</v>
      </c>
      <c r="D19" s="13" t="s">
        <v>378</v>
      </c>
    </row>
    <row r="20" spans="1:4" ht="12.75">
      <c r="A20" s="9" t="s">
        <v>39</v>
      </c>
      <c r="B20" s="1">
        <v>0.5</v>
      </c>
      <c r="C20" s="13" t="s">
        <v>62</v>
      </c>
      <c r="D20" s="13" t="s">
        <v>378</v>
      </c>
    </row>
    <row r="21" spans="1:4" ht="12.75">
      <c r="A21" s="9" t="s">
        <v>38</v>
      </c>
      <c r="B21" s="1">
        <v>0.6</v>
      </c>
      <c r="C21" s="13" t="s">
        <v>62</v>
      </c>
      <c r="D21" s="13" t="s">
        <v>378</v>
      </c>
    </row>
    <row r="22" spans="1:4" ht="12.75">
      <c r="A22" s="9" t="s">
        <v>37</v>
      </c>
      <c r="B22" s="1">
        <v>0.8</v>
      </c>
      <c r="C22" s="13" t="s">
        <v>62</v>
      </c>
      <c r="D22" s="13" t="s">
        <v>378</v>
      </c>
    </row>
    <row r="23" spans="1:4" ht="12.75">
      <c r="A23" s="10" t="s">
        <v>36</v>
      </c>
      <c r="B23" s="1">
        <v>0.5</v>
      </c>
      <c r="C23" s="13" t="s">
        <v>62</v>
      </c>
      <c r="D23" s="13" t="s">
        <v>378</v>
      </c>
    </row>
    <row r="24" spans="1:4" ht="12.75">
      <c r="A24" s="10" t="s">
        <v>35</v>
      </c>
      <c r="B24" s="1">
        <v>0.5</v>
      </c>
      <c r="C24" s="13" t="s">
        <v>62</v>
      </c>
      <c r="D24" s="13" t="s">
        <v>378</v>
      </c>
    </row>
    <row r="25" spans="1:4" ht="12.75">
      <c r="A25" s="10" t="s">
        <v>34</v>
      </c>
      <c r="B25" s="1">
        <v>0.5</v>
      </c>
      <c r="C25" s="13" t="s">
        <v>62</v>
      </c>
      <c r="D25" s="13" t="s">
        <v>378</v>
      </c>
    </row>
    <row r="26" spans="1:4" ht="12.75">
      <c r="A26" s="10" t="s">
        <v>33</v>
      </c>
      <c r="B26" s="1">
        <v>0.1</v>
      </c>
      <c r="C26" s="16" t="s">
        <v>63</v>
      </c>
      <c r="D26" s="13" t="s">
        <v>61</v>
      </c>
    </row>
    <row r="27" spans="1:4" ht="12.75">
      <c r="A27" s="10" t="s">
        <v>33</v>
      </c>
      <c r="B27" s="11">
        <v>0.1</v>
      </c>
      <c r="C27" s="16" t="s">
        <v>63</v>
      </c>
      <c r="D27" s="13" t="s">
        <v>61</v>
      </c>
    </row>
  </sheetData>
  <sheetProtection/>
  <mergeCells count="4">
    <mergeCell ref="A2:A3"/>
    <mergeCell ref="B2:C2"/>
    <mergeCell ref="D2:D3"/>
    <mergeCell ref="D5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8"/>
  <sheetViews>
    <sheetView tabSelected="1" zoomScalePageLayoutView="0" workbookViewId="0" topLeftCell="B1">
      <selection activeCell="B8" sqref="B8:AF8"/>
    </sheetView>
  </sheetViews>
  <sheetFormatPr defaultColWidth="11.421875" defaultRowHeight="12.75"/>
  <cols>
    <col min="1" max="1" width="10.7109375" style="5" hidden="1" customWidth="1"/>
    <col min="2" max="2" width="8.28125" style="26" customWidth="1"/>
    <col min="3" max="3" width="38.57421875" style="19" customWidth="1"/>
    <col min="4" max="4" width="25.57421875" style="18" customWidth="1"/>
    <col min="5" max="5" width="17.7109375" style="18" hidden="1" customWidth="1"/>
    <col min="6" max="6" width="14.00390625" style="18" hidden="1" customWidth="1"/>
    <col min="7" max="7" width="14.28125" style="18" hidden="1" customWidth="1"/>
    <col min="8" max="8" width="10.140625" style="18" customWidth="1"/>
    <col min="9" max="9" width="7.8515625" style="18" customWidth="1"/>
    <col min="10" max="10" width="7.7109375" style="18" hidden="1" customWidth="1"/>
    <col min="11" max="11" width="6.421875" style="18" customWidth="1"/>
    <col min="12" max="12" width="7.7109375" style="18" hidden="1" customWidth="1"/>
    <col min="13" max="13" width="8.421875" style="18" customWidth="1"/>
    <col min="14" max="14" width="7.7109375" style="18" hidden="1" customWidth="1"/>
    <col min="15" max="15" width="7.28125" style="18" customWidth="1"/>
    <col min="16" max="16" width="11.57421875" style="18" hidden="1" customWidth="1"/>
    <col min="17" max="17" width="8.8515625" style="18" customWidth="1"/>
    <col min="18" max="18" width="13.7109375" style="18" hidden="1" customWidth="1"/>
    <col min="19" max="19" width="8.140625" style="18" customWidth="1"/>
    <col min="20" max="20" width="7.7109375" style="18" hidden="1" customWidth="1"/>
    <col min="21" max="21" width="8.7109375" style="18" customWidth="1"/>
    <col min="22" max="22" width="11.57421875" style="18" hidden="1" customWidth="1"/>
    <col min="23" max="23" width="10.8515625" style="18" customWidth="1"/>
    <col min="24" max="24" width="11.57421875" style="18" hidden="1" customWidth="1"/>
    <col min="25" max="25" width="11.57421875" style="18" customWidth="1"/>
    <col min="26" max="26" width="11.00390625" style="18" hidden="1" customWidth="1"/>
    <col min="27" max="27" width="13.00390625" style="18" customWidth="1"/>
    <col min="28" max="29" width="13.00390625" style="18" hidden="1" customWidth="1"/>
    <col min="30" max="30" width="13.140625" style="48" hidden="1" customWidth="1"/>
    <col min="31" max="31" width="12.140625" style="5" hidden="1" customWidth="1"/>
    <col min="32" max="32" width="24.00390625" style="5" hidden="1" customWidth="1"/>
    <col min="33" max="33" width="14.00390625" style="5" customWidth="1"/>
    <col min="34" max="16384" width="11.421875" style="5" customWidth="1"/>
  </cols>
  <sheetData>
    <row r="1" spans="3:32" ht="12">
      <c r="C1" s="18"/>
      <c r="W1" s="24"/>
      <c r="X1" s="24"/>
      <c r="Y1" s="105" t="s">
        <v>30</v>
      </c>
      <c r="Z1" s="105"/>
      <c r="AA1" s="105"/>
      <c r="AB1" s="105"/>
      <c r="AC1" s="105"/>
      <c r="AD1" s="105"/>
      <c r="AE1" s="105"/>
      <c r="AF1" s="25">
        <v>1071</v>
      </c>
    </row>
    <row r="2" spans="3:32" ht="12.75" customHeight="1">
      <c r="C2" s="17"/>
      <c r="D2" s="107" t="s">
        <v>83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W2" s="24"/>
      <c r="X2" s="91"/>
      <c r="Y2" s="105" t="s">
        <v>31</v>
      </c>
      <c r="Z2" s="105"/>
      <c r="AA2" s="105"/>
      <c r="AB2" s="105"/>
      <c r="AC2" s="105"/>
      <c r="AD2" s="105"/>
      <c r="AE2" s="105"/>
      <c r="AF2" s="25">
        <v>952</v>
      </c>
    </row>
    <row r="3" spans="3:32" ht="12">
      <c r="C3" s="17"/>
      <c r="D3" s="17"/>
      <c r="E3" s="17"/>
      <c r="F3" s="17"/>
      <c r="G3" s="17"/>
      <c r="W3" s="24"/>
      <c r="X3" s="24"/>
      <c r="Y3" s="105" t="s">
        <v>32</v>
      </c>
      <c r="Z3" s="105"/>
      <c r="AA3" s="105"/>
      <c r="AB3" s="105"/>
      <c r="AC3" s="105"/>
      <c r="AD3" s="105"/>
      <c r="AE3" s="105"/>
      <c r="AF3" s="25">
        <v>833</v>
      </c>
    </row>
    <row r="4" spans="3:32" ht="12">
      <c r="C4" s="34"/>
      <c r="D4" s="34"/>
      <c r="E4" s="34"/>
      <c r="F4" s="34"/>
      <c r="G4" s="34"/>
      <c r="W4" s="20"/>
      <c r="X4" s="20"/>
      <c r="Y4" s="20"/>
      <c r="Z4" s="20"/>
      <c r="AA4" s="34"/>
      <c r="AB4" s="34"/>
      <c r="AC4" s="34"/>
      <c r="AD4" s="42"/>
      <c r="AE4" s="43"/>
      <c r="AF4" s="43"/>
    </row>
    <row r="5" spans="1:33" s="6" customFormat="1" ht="33.75" customHeight="1">
      <c r="A5" s="103" t="s">
        <v>214</v>
      </c>
      <c r="B5" s="101" t="s">
        <v>73</v>
      </c>
      <c r="C5" s="101" t="s">
        <v>3</v>
      </c>
      <c r="D5" s="101" t="s">
        <v>72</v>
      </c>
      <c r="E5" s="101" t="s">
        <v>9</v>
      </c>
      <c r="F5" s="101" t="s">
        <v>10</v>
      </c>
      <c r="G5" s="101"/>
      <c r="H5" s="108" t="s">
        <v>86</v>
      </c>
      <c r="I5" s="101" t="s">
        <v>473</v>
      </c>
      <c r="J5" s="101" t="s">
        <v>14</v>
      </c>
      <c r="K5" s="101" t="s">
        <v>68</v>
      </c>
      <c r="L5" s="101" t="s">
        <v>25</v>
      </c>
      <c r="M5" s="101" t="s">
        <v>69</v>
      </c>
      <c r="N5" s="101" t="s">
        <v>26</v>
      </c>
      <c r="O5" s="101" t="s">
        <v>70</v>
      </c>
      <c r="P5" s="101" t="s">
        <v>27</v>
      </c>
      <c r="Q5" s="101" t="s">
        <v>71</v>
      </c>
      <c r="R5" s="101" t="s">
        <v>13</v>
      </c>
      <c r="S5" s="101" t="s">
        <v>4</v>
      </c>
      <c r="T5" s="101" t="s">
        <v>12</v>
      </c>
      <c r="U5" s="101" t="s">
        <v>5</v>
      </c>
      <c r="V5" s="101" t="s">
        <v>28</v>
      </c>
      <c r="W5" s="101" t="s">
        <v>6</v>
      </c>
      <c r="X5" s="101" t="s">
        <v>11</v>
      </c>
      <c r="Y5" s="101" t="s">
        <v>7</v>
      </c>
      <c r="Z5" s="101" t="s">
        <v>29</v>
      </c>
      <c r="AA5" s="101" t="s">
        <v>373</v>
      </c>
      <c r="AB5" s="101" t="s">
        <v>372</v>
      </c>
      <c r="AC5" s="1" t="s">
        <v>138</v>
      </c>
      <c r="AD5" s="106" t="s">
        <v>64</v>
      </c>
      <c r="AE5" s="106" t="s">
        <v>65</v>
      </c>
      <c r="AF5" s="106" t="s">
        <v>66</v>
      </c>
      <c r="AG5" s="108" t="s">
        <v>371</v>
      </c>
    </row>
    <row r="6" spans="1:33" s="6" customFormat="1" ht="12.75" customHeight="1">
      <c r="A6" s="104"/>
      <c r="B6" s="101"/>
      <c r="C6" s="101"/>
      <c r="D6" s="101"/>
      <c r="E6" s="101"/>
      <c r="F6" s="101"/>
      <c r="G6" s="101"/>
      <c r="H6" s="109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"/>
      <c r="AD6" s="106"/>
      <c r="AE6" s="106"/>
      <c r="AF6" s="106"/>
      <c r="AG6" s="109"/>
    </row>
    <row r="7" spans="1:33" ht="12">
      <c r="A7" s="29"/>
      <c r="B7" s="30"/>
      <c r="C7" s="3"/>
      <c r="D7" s="2"/>
      <c r="E7" s="2"/>
      <c r="F7" s="2"/>
      <c r="G7" s="2"/>
      <c r="H7" s="2"/>
      <c r="I7" s="1"/>
      <c r="J7" s="1">
        <v>0.7</v>
      </c>
      <c r="K7" s="1"/>
      <c r="L7" s="1">
        <v>1</v>
      </c>
      <c r="M7" s="1"/>
      <c r="N7" s="1">
        <v>0.6</v>
      </c>
      <c r="O7" s="1"/>
      <c r="P7" s="1">
        <v>0.8</v>
      </c>
      <c r="Q7" s="1"/>
      <c r="R7" s="1">
        <v>0.5</v>
      </c>
      <c r="S7" s="1"/>
      <c r="T7" s="1">
        <v>0.0003</v>
      </c>
      <c r="U7" s="1"/>
      <c r="V7" s="1">
        <v>0.0005</v>
      </c>
      <c r="W7" s="2"/>
      <c r="X7" s="1">
        <v>0.0008</v>
      </c>
      <c r="Y7" s="2"/>
      <c r="Z7" s="2"/>
      <c r="AA7" s="2"/>
      <c r="AB7" s="1">
        <v>0.0023</v>
      </c>
      <c r="AC7" s="60">
        <v>0.0023148148148148147</v>
      </c>
      <c r="AD7" s="44"/>
      <c r="AE7" s="29"/>
      <c r="AF7" s="29"/>
      <c r="AG7" s="29"/>
    </row>
    <row r="8" spans="1:33" ht="24.75" customHeight="1">
      <c r="A8" s="29"/>
      <c r="B8" s="101" t="s">
        <v>82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29"/>
    </row>
    <row r="9" spans="1:33" ht="17.25" customHeight="1">
      <c r="A9" s="29"/>
      <c r="B9" s="97" t="s">
        <v>382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29"/>
    </row>
    <row r="10" spans="1:33" ht="17.25" customHeight="1">
      <c r="A10" s="29"/>
      <c r="B10" s="30" t="s">
        <v>8</v>
      </c>
      <c r="C10" s="58" t="s">
        <v>274</v>
      </c>
      <c r="D10" s="2" t="s">
        <v>366</v>
      </c>
      <c r="E10" s="2" t="s">
        <v>275</v>
      </c>
      <c r="F10" s="2">
        <v>833981</v>
      </c>
      <c r="G10" s="2">
        <v>736057</v>
      </c>
      <c r="H10" s="2">
        <v>2.75</v>
      </c>
      <c r="I10" s="2"/>
      <c r="J10" s="2"/>
      <c r="K10" s="2"/>
      <c r="L10" s="2"/>
      <c r="M10" s="2">
        <v>0.5</v>
      </c>
      <c r="N10" s="2">
        <f>M10*N7</f>
        <v>0.3</v>
      </c>
      <c r="O10" s="2">
        <v>1</v>
      </c>
      <c r="P10" s="2">
        <f>O10*P7</f>
        <v>0.8</v>
      </c>
      <c r="Q10" s="2">
        <v>1</v>
      </c>
      <c r="R10" s="2">
        <f>Q10*R7</f>
        <v>0.5</v>
      </c>
      <c r="S10" s="2">
        <v>15</v>
      </c>
      <c r="T10" s="2">
        <f>T7</f>
        <v>0.0003</v>
      </c>
      <c r="U10" s="2">
        <v>10</v>
      </c>
      <c r="V10" s="2">
        <f>U10*$V$7</f>
        <v>0.005</v>
      </c>
      <c r="W10" s="2">
        <v>121</v>
      </c>
      <c r="X10" s="2">
        <f>W10*X7</f>
        <v>0.09680000000000001</v>
      </c>
      <c r="Y10" s="2">
        <f>15*15</f>
        <v>225</v>
      </c>
      <c r="Z10" s="2">
        <v>0.18</v>
      </c>
      <c r="AA10" s="2"/>
      <c r="AB10" s="2"/>
      <c r="AC10" s="2"/>
      <c r="AD10" s="44">
        <f>N10+P10+R10+T10+V10+X10+Z10</f>
        <v>1.8820999999999999</v>
      </c>
      <c r="AE10" s="29"/>
      <c r="AF10" s="29"/>
      <c r="AG10" s="47">
        <f aca="true" t="shared" si="0" ref="AG10:AG27">J10+L10+N10+P10+R10+T10+V10+X10+Z10+AB10</f>
        <v>1.8820999999999999</v>
      </c>
    </row>
    <row r="11" spans="1:33" ht="17.25" customHeight="1">
      <c r="A11" s="29"/>
      <c r="B11" s="30" t="s">
        <v>15</v>
      </c>
      <c r="C11" s="58" t="s">
        <v>131</v>
      </c>
      <c r="D11" s="2" t="s">
        <v>90</v>
      </c>
      <c r="E11" s="2" t="s">
        <v>91</v>
      </c>
      <c r="F11" s="2">
        <v>834160</v>
      </c>
      <c r="G11" s="2">
        <v>736165</v>
      </c>
      <c r="H11" s="2">
        <v>0.5</v>
      </c>
      <c r="I11" s="2"/>
      <c r="J11" s="2"/>
      <c r="K11" s="2"/>
      <c r="L11" s="2"/>
      <c r="M11" s="2"/>
      <c r="N11" s="2"/>
      <c r="O11" s="2"/>
      <c r="P11" s="2"/>
      <c r="Q11" s="2">
        <v>0.5</v>
      </c>
      <c r="R11" s="2">
        <f>Q11*$R$7</f>
        <v>0.25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4">
        <f>R11</f>
        <v>0.25</v>
      </c>
      <c r="AE11" s="29"/>
      <c r="AF11" s="29"/>
      <c r="AG11" s="47">
        <f t="shared" si="0"/>
        <v>0.25</v>
      </c>
    </row>
    <row r="12" spans="1:33" ht="17.25" customHeight="1">
      <c r="A12" s="29"/>
      <c r="B12" s="30" t="s">
        <v>16</v>
      </c>
      <c r="C12" s="58" t="s">
        <v>93</v>
      </c>
      <c r="D12" s="2" t="s">
        <v>94</v>
      </c>
      <c r="E12" s="2" t="s">
        <v>95</v>
      </c>
      <c r="F12" s="2">
        <v>834160</v>
      </c>
      <c r="G12" s="2">
        <v>736165</v>
      </c>
      <c r="H12" s="2">
        <v>4</v>
      </c>
      <c r="I12" s="2"/>
      <c r="J12" s="2"/>
      <c r="K12" s="2"/>
      <c r="L12" s="2"/>
      <c r="M12" s="2">
        <v>4</v>
      </c>
      <c r="N12" s="2">
        <f>M12*$N$7</f>
        <v>2.4</v>
      </c>
      <c r="O12" s="2"/>
      <c r="P12" s="2"/>
      <c r="Q12" s="2"/>
      <c r="R12" s="2"/>
      <c r="S12" s="2"/>
      <c r="T12" s="2"/>
      <c r="U12" s="2"/>
      <c r="V12" s="2"/>
      <c r="W12" s="2">
        <v>8</v>
      </c>
      <c r="X12" s="2">
        <f>W12*$X$7</f>
        <v>0.0064</v>
      </c>
      <c r="Y12" s="2"/>
      <c r="Z12" s="2"/>
      <c r="AA12" s="2"/>
      <c r="AB12" s="2"/>
      <c r="AC12" s="2"/>
      <c r="AD12" s="44">
        <f>X12+N12</f>
        <v>2.4064</v>
      </c>
      <c r="AE12" s="29"/>
      <c r="AF12" s="29"/>
      <c r="AG12" s="47">
        <f t="shared" si="0"/>
        <v>2.4064</v>
      </c>
    </row>
    <row r="13" spans="1:33" ht="17.25" customHeight="1">
      <c r="A13" s="29"/>
      <c r="B13" s="30" t="s">
        <v>92</v>
      </c>
      <c r="C13" s="58" t="s">
        <v>89</v>
      </c>
      <c r="D13" s="2" t="s">
        <v>88</v>
      </c>
      <c r="E13" s="2"/>
      <c r="F13" s="2">
        <v>834170</v>
      </c>
      <c r="G13" s="2">
        <v>736189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2">
        <v>0.5</v>
      </c>
      <c r="R13" s="2">
        <f>Q13*R7</f>
        <v>0.25</v>
      </c>
      <c r="S13" s="2"/>
      <c r="T13" s="2"/>
      <c r="U13" s="2"/>
      <c r="V13" s="2"/>
      <c r="W13" s="2"/>
      <c r="X13" s="2"/>
      <c r="Y13" s="2">
        <v>150</v>
      </c>
      <c r="Z13" s="2">
        <v>0.12</v>
      </c>
      <c r="AA13" s="2"/>
      <c r="AB13" s="2"/>
      <c r="AC13" s="2"/>
      <c r="AD13" s="44">
        <f>R13</f>
        <v>0.25</v>
      </c>
      <c r="AE13" s="29"/>
      <c r="AF13" s="29"/>
      <c r="AG13" s="47">
        <f t="shared" si="0"/>
        <v>0.37</v>
      </c>
    </row>
    <row r="14" spans="1:33" ht="17.25" customHeight="1">
      <c r="A14" s="29"/>
      <c r="B14" s="30" t="s">
        <v>96</v>
      </c>
      <c r="C14" s="58" t="s">
        <v>104</v>
      </c>
      <c r="D14" s="2" t="s">
        <v>97</v>
      </c>
      <c r="E14" s="2" t="s">
        <v>271</v>
      </c>
      <c r="F14" s="2">
        <v>834240</v>
      </c>
      <c r="G14" s="2">
        <v>736237</v>
      </c>
      <c r="H14" s="2">
        <v>3</v>
      </c>
      <c r="I14" s="2"/>
      <c r="J14" s="2"/>
      <c r="K14" s="2"/>
      <c r="L14" s="2"/>
      <c r="M14" s="2"/>
      <c r="N14" s="2"/>
      <c r="O14" s="2"/>
      <c r="P14" s="2"/>
      <c r="Q14" s="2">
        <v>0.56</v>
      </c>
      <c r="R14" s="2">
        <f aca="true" t="shared" si="1" ref="R14:R19">Q14*$R$7</f>
        <v>0.28</v>
      </c>
      <c r="S14" s="2"/>
      <c r="T14" s="2"/>
      <c r="U14" s="2"/>
      <c r="V14" s="2"/>
      <c r="W14" s="2"/>
      <c r="X14" s="2"/>
      <c r="Y14" s="4"/>
      <c r="Z14" s="2"/>
      <c r="AA14" s="2"/>
      <c r="AB14" s="2"/>
      <c r="AC14" s="2"/>
      <c r="AD14" s="44">
        <f>R14</f>
        <v>0.28</v>
      </c>
      <c r="AE14" s="29"/>
      <c r="AF14" s="29"/>
      <c r="AG14" s="47">
        <f t="shared" si="0"/>
        <v>0.28</v>
      </c>
    </row>
    <row r="15" spans="1:33" ht="17.25" customHeight="1">
      <c r="A15" s="29"/>
      <c r="B15" s="30" t="s">
        <v>98</v>
      </c>
      <c r="C15" s="58" t="s">
        <v>100</v>
      </c>
      <c r="D15" s="2" t="s">
        <v>367</v>
      </c>
      <c r="E15" s="2" t="s">
        <v>270</v>
      </c>
      <c r="F15" s="2">
        <v>834239</v>
      </c>
      <c r="G15" s="2">
        <v>736244</v>
      </c>
      <c r="H15" s="2">
        <v>4</v>
      </c>
      <c r="I15" s="2"/>
      <c r="J15" s="2"/>
      <c r="K15" s="2"/>
      <c r="L15" s="2"/>
      <c r="M15" s="2"/>
      <c r="N15" s="2"/>
      <c r="O15" s="2"/>
      <c r="P15" s="2"/>
      <c r="Q15" s="2">
        <v>1.5</v>
      </c>
      <c r="R15" s="2">
        <f t="shared" si="1"/>
        <v>0.75</v>
      </c>
      <c r="S15" s="2"/>
      <c r="T15" s="2"/>
      <c r="U15" s="2"/>
      <c r="V15" s="2"/>
      <c r="W15" s="2">
        <v>5</v>
      </c>
      <c r="X15" s="2">
        <f>W15*$X$7</f>
        <v>0.004</v>
      </c>
      <c r="Y15" s="2"/>
      <c r="Z15" s="2"/>
      <c r="AA15" s="2"/>
      <c r="AB15" s="2"/>
      <c r="AC15" s="2"/>
      <c r="AD15" s="45">
        <f>X15</f>
        <v>0.004</v>
      </c>
      <c r="AE15" s="29"/>
      <c r="AF15" s="29"/>
      <c r="AG15" s="47">
        <f t="shared" si="0"/>
        <v>0.754</v>
      </c>
    </row>
    <row r="16" spans="1:33" ht="17.25" customHeight="1">
      <c r="A16" s="29"/>
      <c r="B16" s="30" t="s">
        <v>103</v>
      </c>
      <c r="C16" s="3" t="s">
        <v>101</v>
      </c>
      <c r="D16" s="2" t="s">
        <v>106</v>
      </c>
      <c r="E16" s="2" t="s">
        <v>102</v>
      </c>
      <c r="F16" s="2">
        <v>834033</v>
      </c>
      <c r="G16" s="2">
        <v>736409</v>
      </c>
      <c r="H16" s="2">
        <v>1.5</v>
      </c>
      <c r="I16" s="2"/>
      <c r="J16" s="2"/>
      <c r="K16" s="2"/>
      <c r="L16" s="2"/>
      <c r="M16" s="2"/>
      <c r="N16" s="2"/>
      <c r="O16" s="2"/>
      <c r="P16" s="2"/>
      <c r="Q16" s="2">
        <v>1.5</v>
      </c>
      <c r="R16" s="2">
        <f t="shared" si="1"/>
        <v>0.75</v>
      </c>
      <c r="S16" s="2">
        <v>10</v>
      </c>
      <c r="T16" s="2">
        <f>T7</f>
        <v>0.0003</v>
      </c>
      <c r="U16" s="2"/>
      <c r="V16" s="2"/>
      <c r="W16" s="2"/>
      <c r="X16" s="2"/>
      <c r="Y16" s="2"/>
      <c r="Z16" s="2"/>
      <c r="AA16" s="2"/>
      <c r="AB16" s="2"/>
      <c r="AC16" s="2"/>
      <c r="AD16" s="46">
        <f>R16+T16</f>
        <v>0.7503</v>
      </c>
      <c r="AE16" s="29"/>
      <c r="AF16" s="29"/>
      <c r="AG16" s="47">
        <f t="shared" si="0"/>
        <v>0.7503</v>
      </c>
    </row>
    <row r="17" spans="1:33" ht="17.25" customHeight="1">
      <c r="A17" s="29"/>
      <c r="B17" s="30" t="s">
        <v>105</v>
      </c>
      <c r="C17" s="58" t="s">
        <v>272</v>
      </c>
      <c r="D17" s="2" t="s">
        <v>99</v>
      </c>
      <c r="E17" s="2" t="s">
        <v>273</v>
      </c>
      <c r="F17" s="2">
        <v>834028</v>
      </c>
      <c r="G17" s="2">
        <v>736414</v>
      </c>
      <c r="H17" s="2">
        <v>1</v>
      </c>
      <c r="I17" s="2"/>
      <c r="J17" s="2"/>
      <c r="K17" s="2"/>
      <c r="L17" s="2"/>
      <c r="M17" s="2"/>
      <c r="N17" s="2"/>
      <c r="O17" s="2"/>
      <c r="P17" s="2"/>
      <c r="Q17" s="2">
        <v>0.25</v>
      </c>
      <c r="R17" s="2">
        <f t="shared" si="1"/>
        <v>0.125</v>
      </c>
      <c r="S17" s="2"/>
      <c r="T17" s="2"/>
      <c r="U17" s="2">
        <v>7</v>
      </c>
      <c r="V17" s="2">
        <f>U17*$V$7</f>
        <v>0.0035</v>
      </c>
      <c r="W17" s="2"/>
      <c r="X17" s="2"/>
      <c r="Y17" s="2"/>
      <c r="Z17" s="2"/>
      <c r="AA17" s="2"/>
      <c r="AB17" s="2"/>
      <c r="AC17" s="2"/>
      <c r="AD17" s="44">
        <f>R17+V17</f>
        <v>0.1285</v>
      </c>
      <c r="AE17" s="29"/>
      <c r="AF17" s="29"/>
      <c r="AG17" s="47">
        <f t="shared" si="0"/>
        <v>0.1285</v>
      </c>
    </row>
    <row r="18" spans="1:33" ht="17.25" customHeight="1">
      <c r="A18" s="29"/>
      <c r="B18" s="30" t="s">
        <v>107</v>
      </c>
      <c r="C18" s="58" t="s">
        <v>108</v>
      </c>
      <c r="D18" s="2" t="s">
        <v>280</v>
      </c>
      <c r="E18" s="2" t="s">
        <v>255</v>
      </c>
      <c r="F18" s="2">
        <v>833905</v>
      </c>
      <c r="G18" s="2">
        <v>736439</v>
      </c>
      <c r="H18" s="2">
        <v>0.9</v>
      </c>
      <c r="I18" s="2"/>
      <c r="J18" s="2"/>
      <c r="K18" s="2"/>
      <c r="L18" s="2"/>
      <c r="M18" s="2"/>
      <c r="N18" s="2"/>
      <c r="O18" s="2"/>
      <c r="P18" s="2"/>
      <c r="Q18" s="2">
        <v>0.9</v>
      </c>
      <c r="R18" s="2">
        <f t="shared" si="1"/>
        <v>0.45</v>
      </c>
      <c r="S18" s="2"/>
      <c r="T18" s="2"/>
      <c r="U18" s="2"/>
      <c r="V18" s="2"/>
      <c r="W18" s="2"/>
      <c r="X18" s="2"/>
      <c r="Y18" s="2">
        <v>42</v>
      </c>
      <c r="Z18" s="2">
        <v>0.01</v>
      </c>
      <c r="AA18" s="2"/>
      <c r="AB18" s="2"/>
      <c r="AC18" s="2"/>
      <c r="AD18" s="44">
        <f>R18+Z18</f>
        <v>0.46</v>
      </c>
      <c r="AE18" s="29"/>
      <c r="AF18" s="29"/>
      <c r="AG18" s="47">
        <f t="shared" si="0"/>
        <v>0.46</v>
      </c>
    </row>
    <row r="19" spans="1:33" ht="17.25" customHeight="1">
      <c r="A19" s="29"/>
      <c r="B19" s="30" t="s">
        <v>111</v>
      </c>
      <c r="C19" s="58" t="s">
        <v>110</v>
      </c>
      <c r="D19" s="2" t="s">
        <v>109</v>
      </c>
      <c r="E19" s="33" t="s">
        <v>254</v>
      </c>
      <c r="F19" s="2">
        <v>833905</v>
      </c>
      <c r="G19" s="2">
        <v>736439</v>
      </c>
      <c r="H19" s="2">
        <v>1</v>
      </c>
      <c r="I19" s="2"/>
      <c r="J19" s="2"/>
      <c r="K19" s="2"/>
      <c r="L19" s="2"/>
      <c r="M19" s="2"/>
      <c r="N19" s="2"/>
      <c r="O19" s="2"/>
      <c r="P19" s="2"/>
      <c r="Q19" s="2">
        <v>2.5</v>
      </c>
      <c r="R19" s="2">
        <f t="shared" si="1"/>
        <v>1.25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4">
        <f>R19</f>
        <v>1.25</v>
      </c>
      <c r="AE19" s="29"/>
      <c r="AF19" s="29"/>
      <c r="AG19" s="47">
        <f t="shared" si="0"/>
        <v>1.25</v>
      </c>
    </row>
    <row r="20" spans="1:33" ht="17.25" customHeight="1">
      <c r="A20" s="29"/>
      <c r="B20" s="30" t="s">
        <v>112</v>
      </c>
      <c r="C20" s="3" t="s">
        <v>368</v>
      </c>
      <c r="D20" s="2" t="s">
        <v>19</v>
      </c>
      <c r="E20" s="2"/>
      <c r="F20" s="2">
        <v>833905</v>
      </c>
      <c r="G20" s="2">
        <v>736439</v>
      </c>
      <c r="H20" s="2">
        <v>0.7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13</v>
      </c>
      <c r="T20" s="2">
        <f>T7</f>
        <v>0.0003</v>
      </c>
      <c r="U20" s="2">
        <v>4</v>
      </c>
      <c r="V20" s="2">
        <f>U20*$V$7</f>
        <v>0.002</v>
      </c>
      <c r="W20" s="2">
        <v>1</v>
      </c>
      <c r="X20" s="2">
        <f>W20*$X$7</f>
        <v>0.0008</v>
      </c>
      <c r="Y20" s="2"/>
      <c r="Z20" s="2"/>
      <c r="AA20" s="2"/>
      <c r="AB20" s="2"/>
      <c r="AC20" s="2"/>
      <c r="AD20" s="44">
        <f>T20+V20+X20</f>
        <v>0.0031</v>
      </c>
      <c r="AE20" s="29"/>
      <c r="AF20" s="29"/>
      <c r="AG20" s="47">
        <f t="shared" si="0"/>
        <v>0.0031</v>
      </c>
    </row>
    <row r="21" spans="1:33" ht="17.25" customHeight="1">
      <c r="A21" s="29"/>
      <c r="B21" s="30" t="s">
        <v>113</v>
      </c>
      <c r="C21" s="58" t="s">
        <v>274</v>
      </c>
      <c r="D21" s="2" t="s">
        <v>369</v>
      </c>
      <c r="E21" s="2" t="s">
        <v>142</v>
      </c>
      <c r="F21" s="2">
        <v>833905</v>
      </c>
      <c r="G21" s="2">
        <v>736439</v>
      </c>
      <c r="H21" s="2">
        <v>2</v>
      </c>
      <c r="I21" s="2"/>
      <c r="J21" s="2"/>
      <c r="K21" s="2"/>
      <c r="L21" s="2"/>
      <c r="M21" s="2">
        <v>0.5</v>
      </c>
      <c r="N21" s="2">
        <f>M21*$N$7</f>
        <v>0.3</v>
      </c>
      <c r="O21" s="2">
        <v>1</v>
      </c>
      <c r="P21" s="2">
        <f>O21*$P$7</f>
        <v>0.8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44"/>
      <c r="AE21" s="29"/>
      <c r="AF21" s="29"/>
      <c r="AG21" s="47">
        <f t="shared" si="0"/>
        <v>1.1</v>
      </c>
    </row>
    <row r="22" spans="1:33" ht="17.25" customHeight="1">
      <c r="A22" s="29"/>
      <c r="B22" s="30" t="s">
        <v>117</v>
      </c>
      <c r="C22" s="58" t="s">
        <v>84</v>
      </c>
      <c r="D22" s="2" t="s">
        <v>87</v>
      </c>
      <c r="E22" s="2" t="s">
        <v>85</v>
      </c>
      <c r="F22" s="2">
        <v>833476</v>
      </c>
      <c r="G22" s="2">
        <v>736509</v>
      </c>
      <c r="H22" s="2">
        <v>2.1</v>
      </c>
      <c r="I22" s="2"/>
      <c r="J22" s="2"/>
      <c r="K22" s="2"/>
      <c r="L22" s="2"/>
      <c r="M22" s="2">
        <v>1.8</v>
      </c>
      <c r="N22" s="2">
        <f>M22*$N$7</f>
        <v>1.08</v>
      </c>
      <c r="O22" s="2"/>
      <c r="P22" s="2"/>
      <c r="Q22" s="2"/>
      <c r="R22" s="2"/>
      <c r="S22" s="2"/>
      <c r="T22" s="2"/>
      <c r="U22" s="2"/>
      <c r="V22" s="2"/>
      <c r="W22" s="2">
        <v>3</v>
      </c>
      <c r="X22" s="2">
        <f>W22*$X$7</f>
        <v>0.0024000000000000002</v>
      </c>
      <c r="Y22" s="2">
        <v>1500</v>
      </c>
      <c r="Z22" s="2">
        <v>1.24</v>
      </c>
      <c r="AA22" s="2"/>
      <c r="AB22" s="2"/>
      <c r="AC22" s="2"/>
      <c r="AD22" s="44">
        <f>N22+Z22</f>
        <v>2.3200000000000003</v>
      </c>
      <c r="AE22" s="29"/>
      <c r="AF22" s="29"/>
      <c r="AG22" s="47">
        <f t="shared" si="0"/>
        <v>2.3224</v>
      </c>
    </row>
    <row r="23" spans="1:33" ht="17.25" customHeight="1">
      <c r="A23" s="29"/>
      <c r="B23" s="30" t="s">
        <v>126</v>
      </c>
      <c r="C23" s="58" t="s">
        <v>115</v>
      </c>
      <c r="D23" s="2" t="s">
        <v>114</v>
      </c>
      <c r="E23" s="61" t="s">
        <v>116</v>
      </c>
      <c r="F23" s="2">
        <v>833476</v>
      </c>
      <c r="G23" s="2">
        <v>736509</v>
      </c>
      <c r="H23" s="2">
        <v>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4</v>
      </c>
      <c r="X23" s="2">
        <f>W23*$X$7</f>
        <v>0.0032</v>
      </c>
      <c r="Y23" s="2">
        <v>3000</v>
      </c>
      <c r="Z23" s="2">
        <v>2.48</v>
      </c>
      <c r="AA23" s="2"/>
      <c r="AB23" s="2"/>
      <c r="AC23" s="2"/>
      <c r="AD23" s="44">
        <f>X23+Z23</f>
        <v>2.4832</v>
      </c>
      <c r="AE23" s="29"/>
      <c r="AF23" s="29"/>
      <c r="AG23" s="47">
        <f t="shared" si="0"/>
        <v>2.4832</v>
      </c>
    </row>
    <row r="24" spans="1:33" ht="17.25" customHeight="1">
      <c r="A24" s="29"/>
      <c r="B24" s="30" t="s">
        <v>129</v>
      </c>
      <c r="C24" s="58" t="s">
        <v>128</v>
      </c>
      <c r="D24" s="2" t="s">
        <v>276</v>
      </c>
      <c r="E24" s="2" t="s">
        <v>127</v>
      </c>
      <c r="F24" s="2">
        <v>833476</v>
      </c>
      <c r="G24" s="2">
        <v>736509</v>
      </c>
      <c r="H24" s="2">
        <v>2.1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5500</v>
      </c>
      <c r="Z24" s="2">
        <v>4.55</v>
      </c>
      <c r="AA24" s="2"/>
      <c r="AB24" s="2"/>
      <c r="AC24" s="2"/>
      <c r="AD24" s="44">
        <f>Z24</f>
        <v>4.55</v>
      </c>
      <c r="AE24" s="29"/>
      <c r="AF24" s="29"/>
      <c r="AG24" s="47">
        <f t="shared" si="0"/>
        <v>4.55</v>
      </c>
    </row>
    <row r="25" spans="1:33" s="65" customFormat="1" ht="17.25" customHeight="1">
      <c r="A25" s="29"/>
      <c r="B25" s="30" t="s">
        <v>133</v>
      </c>
      <c r="C25" s="58" t="s">
        <v>278</v>
      </c>
      <c r="D25" s="27" t="s">
        <v>279</v>
      </c>
      <c r="E25" s="27" t="s">
        <v>277</v>
      </c>
      <c r="F25" s="27">
        <v>833483</v>
      </c>
      <c r="G25" s="27">
        <v>736697</v>
      </c>
      <c r="H25" s="27"/>
      <c r="I25" s="27"/>
      <c r="J25" s="27"/>
      <c r="K25" s="27"/>
      <c r="L25" s="27"/>
      <c r="M25" s="27"/>
      <c r="N25" s="27"/>
      <c r="O25" s="27">
        <v>3.5</v>
      </c>
      <c r="P25" s="27">
        <f>O25*$P$7</f>
        <v>2.8000000000000003</v>
      </c>
      <c r="Q25" s="27">
        <v>4</v>
      </c>
      <c r="R25" s="27">
        <f>Q25*$R$7</f>
        <v>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66"/>
      <c r="AD25" s="64"/>
      <c r="AE25" s="29"/>
      <c r="AF25" s="29"/>
      <c r="AG25" s="47">
        <f t="shared" si="0"/>
        <v>4.800000000000001</v>
      </c>
    </row>
    <row r="26" spans="1:33" ht="17.25" customHeight="1">
      <c r="A26" s="29"/>
      <c r="B26" s="30" t="s">
        <v>370</v>
      </c>
      <c r="C26" s="3" t="s">
        <v>134</v>
      </c>
      <c r="D26" s="2" t="s">
        <v>135</v>
      </c>
      <c r="E26" s="2"/>
      <c r="F26" s="2">
        <v>832974</v>
      </c>
      <c r="G26" s="2">
        <v>736626</v>
      </c>
      <c r="H26" s="2">
        <v>1.5</v>
      </c>
      <c r="I26" s="2"/>
      <c r="J26" s="2"/>
      <c r="K26" s="2"/>
      <c r="L26" s="2"/>
      <c r="M26" s="2"/>
      <c r="N26" s="2"/>
      <c r="O26" s="2"/>
      <c r="P26" s="2"/>
      <c r="Q26" s="2">
        <v>0.05</v>
      </c>
      <c r="R26" s="2">
        <f>Q26*$R$7</f>
        <v>0.025</v>
      </c>
      <c r="S26" s="2"/>
      <c r="T26" s="2"/>
      <c r="U26" s="2"/>
      <c r="V26" s="2"/>
      <c r="W26" s="2"/>
      <c r="X26" s="2"/>
      <c r="Y26" s="2">
        <v>300</v>
      </c>
      <c r="Z26" s="2">
        <v>0.25</v>
      </c>
      <c r="AA26" s="2">
        <v>4</v>
      </c>
      <c r="AB26" s="2">
        <f>AA26*AB7</f>
        <v>0.0092</v>
      </c>
      <c r="AC26" s="35" t="e">
        <f>AB26*AC5</f>
        <v>#VALUE!</v>
      </c>
      <c r="AD26" s="44" t="e">
        <f>Q26+Z26+AC26</f>
        <v>#VALUE!</v>
      </c>
      <c r="AE26" s="29"/>
      <c r="AF26" s="29"/>
      <c r="AG26" s="47">
        <f t="shared" si="0"/>
        <v>0.2842</v>
      </c>
    </row>
    <row r="27" spans="1:33" ht="17.25" customHeight="1">
      <c r="A27" s="29"/>
      <c r="B27" s="30" t="s">
        <v>383</v>
      </c>
      <c r="C27" s="58" t="s">
        <v>281</v>
      </c>
      <c r="D27" s="2" t="s">
        <v>132</v>
      </c>
      <c r="E27" s="2" t="s">
        <v>130</v>
      </c>
      <c r="F27" s="2">
        <v>832974</v>
      </c>
      <c r="G27" s="2">
        <v>736626</v>
      </c>
      <c r="H27" s="2">
        <v>30</v>
      </c>
      <c r="I27" s="2"/>
      <c r="J27" s="2"/>
      <c r="K27" s="2"/>
      <c r="L27" s="2"/>
      <c r="M27" s="2">
        <v>1</v>
      </c>
      <c r="N27" s="2">
        <f>M27*N7</f>
        <v>0.6</v>
      </c>
      <c r="O27" s="2">
        <v>1.5</v>
      </c>
      <c r="P27" s="2">
        <f>O27*P7</f>
        <v>1.2000000000000002</v>
      </c>
      <c r="Q27" s="2"/>
      <c r="R27" s="2"/>
      <c r="S27" s="2"/>
      <c r="T27" s="2"/>
      <c r="U27" s="2"/>
      <c r="V27" s="2"/>
      <c r="W27" s="2">
        <v>42</v>
      </c>
      <c r="X27" s="2">
        <f>W27*$X$7</f>
        <v>0.033600000000000005</v>
      </c>
      <c r="Y27" s="2"/>
      <c r="Z27" s="2"/>
      <c r="AA27" s="2"/>
      <c r="AB27" s="2"/>
      <c r="AC27" s="2"/>
      <c r="AD27" s="44">
        <f>N27+P27+X27</f>
        <v>1.8336000000000003</v>
      </c>
      <c r="AE27" s="29"/>
      <c r="AF27" s="29"/>
      <c r="AG27" s="47">
        <f t="shared" si="0"/>
        <v>1.8336000000000003</v>
      </c>
    </row>
    <row r="28" spans="1:33" s="84" customFormat="1" ht="17.25" customHeight="1">
      <c r="A28" s="83"/>
      <c r="B28" s="102" t="s">
        <v>67</v>
      </c>
      <c r="C28" s="102"/>
      <c r="D28" s="102"/>
      <c r="E28" s="102"/>
      <c r="F28" s="102"/>
      <c r="G28" s="1"/>
      <c r="H28" s="1">
        <f aca="true" t="shared" si="2" ref="H28:AG28">SUM(H10:H27)</f>
        <v>60.05</v>
      </c>
      <c r="I28" s="1"/>
      <c r="J28" s="1"/>
      <c r="K28" s="1"/>
      <c r="L28" s="1"/>
      <c r="M28" s="1">
        <f t="shared" si="2"/>
        <v>7.8</v>
      </c>
      <c r="N28" s="1">
        <f t="shared" si="2"/>
        <v>4.68</v>
      </c>
      <c r="O28" s="1">
        <f t="shared" si="2"/>
        <v>7</v>
      </c>
      <c r="P28" s="1">
        <f t="shared" si="2"/>
        <v>5.6000000000000005</v>
      </c>
      <c r="Q28" s="1">
        <f t="shared" si="2"/>
        <v>13.260000000000002</v>
      </c>
      <c r="R28" s="1">
        <f t="shared" si="2"/>
        <v>6.630000000000001</v>
      </c>
      <c r="S28" s="1">
        <f t="shared" si="2"/>
        <v>38</v>
      </c>
      <c r="T28" s="1">
        <f t="shared" si="2"/>
        <v>0.0009</v>
      </c>
      <c r="U28" s="1">
        <f t="shared" si="2"/>
        <v>21</v>
      </c>
      <c r="V28" s="1">
        <f t="shared" si="2"/>
        <v>0.0105</v>
      </c>
      <c r="W28" s="1">
        <f t="shared" si="2"/>
        <v>184</v>
      </c>
      <c r="X28" s="1">
        <f t="shared" si="2"/>
        <v>0.1472</v>
      </c>
      <c r="Y28" s="1">
        <f t="shared" si="2"/>
        <v>10717</v>
      </c>
      <c r="Z28" s="1">
        <f t="shared" si="2"/>
        <v>8.83</v>
      </c>
      <c r="AA28" s="1">
        <f t="shared" si="2"/>
        <v>4</v>
      </c>
      <c r="AB28" s="1">
        <f t="shared" si="2"/>
        <v>0.0092</v>
      </c>
      <c r="AC28" s="1" t="e">
        <f t="shared" si="2"/>
        <v>#VALUE!</v>
      </c>
      <c r="AD28" s="1" t="e">
        <f t="shared" si="2"/>
        <v>#VALUE!</v>
      </c>
      <c r="AE28" s="1">
        <f t="shared" si="2"/>
        <v>0</v>
      </c>
      <c r="AF28" s="1">
        <f t="shared" si="2"/>
        <v>0</v>
      </c>
      <c r="AG28" s="1">
        <f t="shared" si="2"/>
        <v>25.9078</v>
      </c>
    </row>
    <row r="29" spans="1:33" ht="17.25" customHeight="1">
      <c r="A29" s="56"/>
      <c r="B29" s="67"/>
      <c r="C29" s="6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42"/>
      <c r="AE29" s="56"/>
      <c r="AF29" s="56"/>
      <c r="AG29" s="69"/>
    </row>
    <row r="30" spans="1:33" ht="17.25" customHeight="1">
      <c r="A30" s="29"/>
      <c r="B30" s="97" t="s">
        <v>381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29"/>
    </row>
    <row r="31" spans="1:33" ht="17.25" customHeight="1">
      <c r="A31" s="29"/>
      <c r="B31" s="30" t="s">
        <v>141</v>
      </c>
      <c r="C31" s="58" t="s">
        <v>145</v>
      </c>
      <c r="D31" s="2" t="s">
        <v>269</v>
      </c>
      <c r="E31" s="2" t="s">
        <v>146</v>
      </c>
      <c r="F31" s="2">
        <v>833615</v>
      </c>
      <c r="G31" s="2">
        <v>736066</v>
      </c>
      <c r="H31" s="2">
        <v>2.1</v>
      </c>
      <c r="I31" s="2"/>
      <c r="J31" s="2"/>
      <c r="K31" s="2"/>
      <c r="L31" s="2"/>
      <c r="M31" s="2">
        <v>2</v>
      </c>
      <c r="N31" s="8">
        <f>M31*$N$7</f>
        <v>1.2</v>
      </c>
      <c r="O31" s="2"/>
      <c r="P31" s="2"/>
      <c r="Q31" s="2"/>
      <c r="R31" s="2"/>
      <c r="S31" s="2"/>
      <c r="T31" s="2"/>
      <c r="U31" s="2"/>
      <c r="V31" s="2"/>
      <c r="W31" s="2">
        <v>5</v>
      </c>
      <c r="X31" s="2">
        <f>W31*$X$7</f>
        <v>0.004</v>
      </c>
      <c r="Y31" s="2"/>
      <c r="Z31" s="2"/>
      <c r="AA31" s="2">
        <v>4</v>
      </c>
      <c r="AB31" s="2">
        <f>AA31*$AB$7</f>
        <v>0.0092</v>
      </c>
      <c r="AC31" s="35" t="e">
        <f>AB31*AC5</f>
        <v>#VALUE!</v>
      </c>
      <c r="AD31" s="44" t="e">
        <f>AC31+X31+N31</f>
        <v>#VALUE!</v>
      </c>
      <c r="AE31" s="29"/>
      <c r="AF31" s="29"/>
      <c r="AG31" s="44">
        <f aca="true" t="shared" si="3" ref="AG31:AG43">J31+L31+N31+P31+R31+T31+V31+X31+Z31+AB31</f>
        <v>1.2132</v>
      </c>
    </row>
    <row r="32" spans="1:33" ht="17.25" customHeight="1">
      <c r="A32" s="29"/>
      <c r="B32" s="30" t="s">
        <v>144</v>
      </c>
      <c r="C32" s="58" t="s">
        <v>148</v>
      </c>
      <c r="D32" s="2" t="s">
        <v>257</v>
      </c>
      <c r="E32" s="2" t="s">
        <v>149</v>
      </c>
      <c r="F32" s="2">
        <v>833615</v>
      </c>
      <c r="G32" s="2">
        <v>736066</v>
      </c>
      <c r="H32" s="2">
        <v>2.1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4</v>
      </c>
      <c r="X32" s="2">
        <f>W32*$X$7</f>
        <v>0.0032</v>
      </c>
      <c r="Y32" s="2"/>
      <c r="Z32" s="2"/>
      <c r="AA32" s="2"/>
      <c r="AB32" s="2"/>
      <c r="AC32" s="2"/>
      <c r="AD32" s="46">
        <f>X32</f>
        <v>0.0032</v>
      </c>
      <c r="AE32" s="29"/>
      <c r="AF32" s="29"/>
      <c r="AG32" s="44">
        <f t="shared" si="3"/>
        <v>0.0032</v>
      </c>
    </row>
    <row r="33" spans="1:33" ht="17.25" customHeight="1">
      <c r="A33" s="29"/>
      <c r="B33" s="30" t="s">
        <v>147</v>
      </c>
      <c r="C33" s="58" t="s">
        <v>151</v>
      </c>
      <c r="D33" s="2" t="s">
        <v>264</v>
      </c>
      <c r="E33" s="2" t="s">
        <v>152</v>
      </c>
      <c r="F33" s="2">
        <v>833615</v>
      </c>
      <c r="G33" s="2">
        <v>736066</v>
      </c>
      <c r="H33" s="2">
        <v>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2</v>
      </c>
      <c r="X33" s="2">
        <f>W33*$X$7</f>
        <v>0.0016</v>
      </c>
      <c r="Y33" s="2">
        <v>3190</v>
      </c>
      <c r="Z33" s="2">
        <v>2.64</v>
      </c>
      <c r="AA33" s="49"/>
      <c r="AB33" s="49"/>
      <c r="AC33" s="2"/>
      <c r="AD33" s="47">
        <f>X33+Z33</f>
        <v>2.6416</v>
      </c>
      <c r="AE33" s="29"/>
      <c r="AF33" s="29"/>
      <c r="AG33" s="44">
        <f t="shared" si="3"/>
        <v>2.6416</v>
      </c>
    </row>
    <row r="34" spans="1:33" ht="17.25" customHeight="1">
      <c r="A34" s="29"/>
      <c r="B34" s="30" t="s">
        <v>150</v>
      </c>
      <c r="C34" s="58" t="s">
        <v>154</v>
      </c>
      <c r="D34" s="2" t="s">
        <v>265</v>
      </c>
      <c r="E34" s="2" t="s">
        <v>155</v>
      </c>
      <c r="F34" s="2">
        <v>833614</v>
      </c>
      <c r="G34" s="2">
        <v>736066</v>
      </c>
      <c r="H34" s="2">
        <v>2.1</v>
      </c>
      <c r="I34" s="2"/>
      <c r="J34" s="2"/>
      <c r="K34" s="2"/>
      <c r="L34" s="2"/>
      <c r="M34" s="2">
        <v>2</v>
      </c>
      <c r="N34" s="2">
        <f>M34*$N$7</f>
        <v>1.2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44">
        <f>N34</f>
        <v>1.2</v>
      </c>
      <c r="AE34" s="29"/>
      <c r="AF34" s="29"/>
      <c r="AG34" s="44">
        <f t="shared" si="3"/>
        <v>1.2</v>
      </c>
    </row>
    <row r="35" spans="1:33" ht="17.25" customHeight="1">
      <c r="A35" s="29"/>
      <c r="B35" s="30" t="s">
        <v>153</v>
      </c>
      <c r="C35" s="58" t="s">
        <v>158</v>
      </c>
      <c r="D35" s="2" t="s">
        <v>259</v>
      </c>
      <c r="E35" s="2" t="s">
        <v>157</v>
      </c>
      <c r="F35" s="2">
        <v>833614</v>
      </c>
      <c r="G35" s="2">
        <v>736066</v>
      </c>
      <c r="H35" s="2">
        <v>2.1</v>
      </c>
      <c r="I35" s="2"/>
      <c r="J35" s="2"/>
      <c r="K35" s="2"/>
      <c r="L35" s="2"/>
      <c r="M35" s="2">
        <v>2</v>
      </c>
      <c r="N35" s="2">
        <f>M35*$N$7</f>
        <v>1.2</v>
      </c>
      <c r="O35" s="2"/>
      <c r="P35" s="2"/>
      <c r="Q35" s="2"/>
      <c r="R35" s="2"/>
      <c r="S35" s="2"/>
      <c r="T35" s="2"/>
      <c r="U35" s="2"/>
      <c r="V35" s="2"/>
      <c r="W35" s="2">
        <v>2</v>
      </c>
      <c r="X35" s="2">
        <f>W35*$X$7</f>
        <v>0.0016</v>
      </c>
      <c r="Y35" s="2"/>
      <c r="Z35" s="2"/>
      <c r="AA35" s="2"/>
      <c r="AB35" s="2"/>
      <c r="AC35" s="2"/>
      <c r="AD35" s="46">
        <f>N35*X35</f>
        <v>0.00192</v>
      </c>
      <c r="AE35" s="29"/>
      <c r="AF35" s="29"/>
      <c r="AG35" s="44">
        <f t="shared" si="3"/>
        <v>1.2016</v>
      </c>
    </row>
    <row r="36" spans="1:33" ht="17.25" customHeight="1">
      <c r="A36" s="29"/>
      <c r="B36" s="30" t="s">
        <v>156</v>
      </c>
      <c r="C36" s="58" t="s">
        <v>160</v>
      </c>
      <c r="D36" s="2" t="s">
        <v>266</v>
      </c>
      <c r="E36" s="2" t="s">
        <v>161</v>
      </c>
      <c r="F36" s="2">
        <v>833614</v>
      </c>
      <c r="G36" s="2">
        <v>736066</v>
      </c>
      <c r="H36" s="2">
        <v>2.1</v>
      </c>
      <c r="I36" s="2"/>
      <c r="J36" s="2"/>
      <c r="K36" s="2"/>
      <c r="L36" s="2"/>
      <c r="M36" s="2">
        <v>2</v>
      </c>
      <c r="N36" s="2">
        <f>M36*$N$7</f>
        <v>1.2</v>
      </c>
      <c r="O36" s="2"/>
      <c r="P36" s="2"/>
      <c r="Q36" s="2"/>
      <c r="R36" s="2"/>
      <c r="S36" s="2"/>
      <c r="T36" s="2"/>
      <c r="U36" s="2"/>
      <c r="V36" s="2"/>
      <c r="W36" s="2">
        <v>5</v>
      </c>
      <c r="X36" s="2">
        <f>W36*$X$7</f>
        <v>0.004</v>
      </c>
      <c r="Y36" s="2"/>
      <c r="Z36" s="2"/>
      <c r="AA36" s="2"/>
      <c r="AB36" s="2"/>
      <c r="AC36" s="2"/>
      <c r="AD36" s="44">
        <f>N36</f>
        <v>1.2</v>
      </c>
      <c r="AE36" s="29"/>
      <c r="AF36" s="29"/>
      <c r="AG36" s="44">
        <f t="shared" si="3"/>
        <v>1.204</v>
      </c>
    </row>
    <row r="37" spans="1:33" ht="17.25" customHeight="1">
      <c r="A37" s="29"/>
      <c r="B37" s="30" t="s">
        <v>159</v>
      </c>
      <c r="C37" s="58" t="s">
        <v>262</v>
      </c>
      <c r="D37" s="2" t="s">
        <v>263</v>
      </c>
      <c r="E37" s="2" t="s">
        <v>163</v>
      </c>
      <c r="F37" s="2">
        <v>833614</v>
      </c>
      <c r="G37" s="2">
        <v>736066</v>
      </c>
      <c r="H37" s="2">
        <v>2.1</v>
      </c>
      <c r="I37" s="49"/>
      <c r="J37" s="2"/>
      <c r="K37" s="2"/>
      <c r="L37" s="2"/>
      <c r="M37" s="2">
        <v>2</v>
      </c>
      <c r="N37" s="2">
        <f>M37*$N$7</f>
        <v>1.2</v>
      </c>
      <c r="O37" s="2"/>
      <c r="P37" s="2"/>
      <c r="Q37" s="2"/>
      <c r="R37" s="2"/>
      <c r="S37" s="2"/>
      <c r="T37" s="2"/>
      <c r="U37" s="2"/>
      <c r="V37" s="2"/>
      <c r="W37" s="2">
        <v>4</v>
      </c>
      <c r="X37" s="35">
        <f>W37*$X$7</f>
        <v>0.0032</v>
      </c>
      <c r="Y37" s="2"/>
      <c r="Z37" s="2"/>
      <c r="AA37" s="2"/>
      <c r="AB37" s="2"/>
      <c r="AC37" s="2"/>
      <c r="AD37" s="44">
        <f>X37+N37</f>
        <v>1.2032</v>
      </c>
      <c r="AE37" s="29"/>
      <c r="AF37" s="29"/>
      <c r="AG37" s="44">
        <f t="shared" si="3"/>
        <v>1.2032</v>
      </c>
    </row>
    <row r="38" spans="1:33" ht="17.25" customHeight="1">
      <c r="A38" s="29"/>
      <c r="B38" s="30" t="s">
        <v>162</v>
      </c>
      <c r="C38" s="58" t="s">
        <v>260</v>
      </c>
      <c r="D38" s="2" t="s">
        <v>261</v>
      </c>
      <c r="E38" s="2" t="s">
        <v>165</v>
      </c>
      <c r="F38" s="2">
        <v>833614</v>
      </c>
      <c r="G38" s="2">
        <v>736066</v>
      </c>
      <c r="H38" s="2">
        <v>1.5</v>
      </c>
      <c r="I38" s="2"/>
      <c r="J38" s="2"/>
      <c r="K38" s="2"/>
      <c r="L38" s="2"/>
      <c r="M38" s="2"/>
      <c r="N38" s="2"/>
      <c r="O38" s="2"/>
      <c r="P38" s="2"/>
      <c r="Q38" s="2">
        <v>0.5</v>
      </c>
      <c r="R38" s="2">
        <f>Q38*$R$7</f>
        <v>0.25</v>
      </c>
      <c r="S38" s="2"/>
      <c r="T38" s="2"/>
      <c r="U38" s="2"/>
      <c r="V38" s="2"/>
      <c r="W38" s="2">
        <v>3</v>
      </c>
      <c r="X38" s="2">
        <f>W38*$X$7</f>
        <v>0.0024000000000000002</v>
      </c>
      <c r="Y38" s="2">
        <v>300</v>
      </c>
      <c r="Z38" s="2">
        <v>0.25</v>
      </c>
      <c r="AA38" s="2"/>
      <c r="AB38" s="2"/>
      <c r="AC38" s="2"/>
      <c r="AD38" s="44">
        <f>Z38+X38+R38</f>
        <v>0.5024</v>
      </c>
      <c r="AE38" s="29"/>
      <c r="AF38" s="29"/>
      <c r="AG38" s="44">
        <f t="shared" si="3"/>
        <v>0.5024</v>
      </c>
    </row>
    <row r="39" spans="1:33" ht="17.25" customHeight="1">
      <c r="A39" s="29"/>
      <c r="B39" s="30" t="s">
        <v>164</v>
      </c>
      <c r="C39" s="58" t="s">
        <v>167</v>
      </c>
      <c r="D39" s="2" t="s">
        <v>256</v>
      </c>
      <c r="E39" s="2" t="s">
        <v>168</v>
      </c>
      <c r="F39" s="2">
        <v>833614</v>
      </c>
      <c r="G39" s="2">
        <v>736066</v>
      </c>
      <c r="H39" s="2">
        <v>2.1</v>
      </c>
      <c r="I39" s="2"/>
      <c r="J39" s="2"/>
      <c r="K39" s="2"/>
      <c r="L39" s="2"/>
      <c r="M39" s="2">
        <v>2.1</v>
      </c>
      <c r="N39" s="2">
        <f>M39*$N$7</f>
        <v>1.26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4"/>
      <c r="Z39" s="2"/>
      <c r="AA39" s="2"/>
      <c r="AB39" s="2"/>
      <c r="AC39" s="2"/>
      <c r="AD39" s="44">
        <f>N39</f>
        <v>1.26</v>
      </c>
      <c r="AE39" s="29"/>
      <c r="AF39" s="29"/>
      <c r="AG39" s="44">
        <f t="shared" si="3"/>
        <v>1.26</v>
      </c>
    </row>
    <row r="40" spans="1:33" ht="17.25" customHeight="1">
      <c r="A40" s="29"/>
      <c r="B40" s="30" t="s">
        <v>166</v>
      </c>
      <c r="C40" s="58" t="s">
        <v>169</v>
      </c>
      <c r="D40" s="2" t="s">
        <v>171</v>
      </c>
      <c r="E40" s="2" t="s">
        <v>172</v>
      </c>
      <c r="F40" s="2">
        <v>833614</v>
      </c>
      <c r="G40" s="2">
        <v>736066</v>
      </c>
      <c r="H40" s="2">
        <v>2.1</v>
      </c>
      <c r="I40" s="2"/>
      <c r="J40" s="2"/>
      <c r="K40" s="2">
        <v>2</v>
      </c>
      <c r="L40" s="2">
        <f>K40*$L$7</f>
        <v>2</v>
      </c>
      <c r="M40" s="2"/>
      <c r="N40" s="2"/>
      <c r="O40" s="2"/>
      <c r="P40" s="2"/>
      <c r="Q40" s="2"/>
      <c r="R40" s="2"/>
      <c r="S40" s="2">
        <v>30</v>
      </c>
      <c r="T40" s="2">
        <f>T7</f>
        <v>0.0003</v>
      </c>
      <c r="U40" s="2">
        <v>8</v>
      </c>
      <c r="V40" s="2">
        <f>U40*$V$7</f>
        <v>0.004</v>
      </c>
      <c r="W40" s="2"/>
      <c r="X40" s="2"/>
      <c r="Y40" s="2">
        <v>1608</v>
      </c>
      <c r="Z40" s="2">
        <v>1.33</v>
      </c>
      <c r="AA40" s="2"/>
      <c r="AB40" s="2"/>
      <c r="AC40" s="2"/>
      <c r="AD40" s="45">
        <f>L40+T40+V40+Z40</f>
        <v>3.3343000000000003</v>
      </c>
      <c r="AE40" s="29"/>
      <c r="AF40" s="29"/>
      <c r="AG40" s="44">
        <f t="shared" si="3"/>
        <v>3.3343000000000003</v>
      </c>
    </row>
    <row r="41" spans="1:33" ht="17.25" customHeight="1">
      <c r="A41" s="29"/>
      <c r="B41" s="30" t="s">
        <v>170</v>
      </c>
      <c r="C41" s="58" t="s">
        <v>143</v>
      </c>
      <c r="D41" s="2" t="s">
        <v>268</v>
      </c>
      <c r="E41" s="2" t="s">
        <v>118</v>
      </c>
      <c r="F41" s="2">
        <v>833614</v>
      </c>
      <c r="G41" s="2">
        <v>736066</v>
      </c>
      <c r="H41" s="2">
        <v>42.6</v>
      </c>
      <c r="I41" s="2"/>
      <c r="J41" s="2"/>
      <c r="K41" s="2"/>
      <c r="L41" s="2"/>
      <c r="M41" s="2">
        <v>2</v>
      </c>
      <c r="N41" s="2">
        <f>M41*$N$7</f>
        <v>1.2</v>
      </c>
      <c r="O41" s="2">
        <v>1</v>
      </c>
      <c r="P41" s="2">
        <f>O41*$P$7</f>
        <v>0.8</v>
      </c>
      <c r="Q41" s="2">
        <v>0.25</v>
      </c>
      <c r="R41" s="2">
        <f>Q41*$R$7</f>
        <v>0.125</v>
      </c>
      <c r="S41" s="2"/>
      <c r="T41" s="2"/>
      <c r="U41" s="2"/>
      <c r="V41" s="2"/>
      <c r="W41" s="2">
        <v>26</v>
      </c>
      <c r="X41" s="2">
        <f>W41*$X$7</f>
        <v>0.020800000000000003</v>
      </c>
      <c r="Y41" s="2"/>
      <c r="Z41" s="2"/>
      <c r="AA41" s="2"/>
      <c r="AB41" s="2"/>
      <c r="AC41" s="2"/>
      <c r="AD41" s="46">
        <f>X41</f>
        <v>0.020800000000000003</v>
      </c>
      <c r="AE41" s="29"/>
      <c r="AF41" s="29"/>
      <c r="AG41" s="44">
        <f t="shared" si="3"/>
        <v>2.1458</v>
      </c>
    </row>
    <row r="42" spans="1:33" s="65" customFormat="1" ht="17.25" customHeight="1">
      <c r="A42" s="29"/>
      <c r="B42" s="30" t="s">
        <v>173</v>
      </c>
      <c r="C42" s="58" t="s">
        <v>143</v>
      </c>
      <c r="D42" s="27" t="s">
        <v>267</v>
      </c>
      <c r="E42" s="27" t="s">
        <v>142</v>
      </c>
      <c r="F42" s="27">
        <v>833614</v>
      </c>
      <c r="G42" s="27">
        <v>736066</v>
      </c>
      <c r="H42" s="27">
        <v>3.7</v>
      </c>
      <c r="I42" s="27"/>
      <c r="J42" s="27"/>
      <c r="K42" s="27">
        <v>2</v>
      </c>
      <c r="L42" s="27">
        <f>K42*$L$7</f>
        <v>2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64"/>
      <c r="AE42" s="29"/>
      <c r="AF42" s="29"/>
      <c r="AG42" s="47">
        <f t="shared" si="3"/>
        <v>2</v>
      </c>
    </row>
    <row r="43" spans="1:33" ht="17.25" customHeight="1">
      <c r="A43" s="29"/>
      <c r="B43" s="30" t="s">
        <v>174</v>
      </c>
      <c r="C43" s="58" t="s">
        <v>128</v>
      </c>
      <c r="D43" s="2" t="s">
        <v>258</v>
      </c>
      <c r="E43" s="2" t="s">
        <v>127</v>
      </c>
      <c r="F43" s="2">
        <v>833614</v>
      </c>
      <c r="G43" s="2">
        <v>736066</v>
      </c>
      <c r="H43" s="2">
        <v>2.1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5500</v>
      </c>
      <c r="Z43" s="2">
        <v>4.55</v>
      </c>
      <c r="AA43" s="2"/>
      <c r="AB43" s="2"/>
      <c r="AC43" s="2"/>
      <c r="AD43" s="44">
        <f>Z43</f>
        <v>4.55</v>
      </c>
      <c r="AE43" s="29"/>
      <c r="AF43" s="29"/>
      <c r="AG43" s="44">
        <f t="shared" si="3"/>
        <v>4.55</v>
      </c>
    </row>
    <row r="44" spans="1:33" s="84" customFormat="1" ht="17.25" customHeight="1">
      <c r="A44" s="83"/>
      <c r="B44" s="102" t="s">
        <v>457</v>
      </c>
      <c r="C44" s="102"/>
      <c r="D44" s="102"/>
      <c r="E44" s="102"/>
      <c r="F44" s="102"/>
      <c r="G44" s="1"/>
      <c r="H44" s="1">
        <f aca="true" t="shared" si="4" ref="H44:AG44">SUM(H31:H43)</f>
        <v>68.7</v>
      </c>
      <c r="I44" s="1"/>
      <c r="J44" s="1"/>
      <c r="K44" s="1">
        <f t="shared" si="4"/>
        <v>4</v>
      </c>
      <c r="L44" s="1">
        <f t="shared" si="4"/>
        <v>4</v>
      </c>
      <c r="M44" s="1">
        <f t="shared" si="4"/>
        <v>14.1</v>
      </c>
      <c r="N44" s="1">
        <f t="shared" si="4"/>
        <v>8.459999999999999</v>
      </c>
      <c r="O44" s="1">
        <f t="shared" si="4"/>
        <v>1</v>
      </c>
      <c r="P44" s="1">
        <f t="shared" si="4"/>
        <v>0.8</v>
      </c>
      <c r="Q44" s="1">
        <f t="shared" si="4"/>
        <v>0.75</v>
      </c>
      <c r="R44" s="1">
        <f t="shared" si="4"/>
        <v>0.375</v>
      </c>
      <c r="S44" s="1">
        <f t="shared" si="4"/>
        <v>30</v>
      </c>
      <c r="T44" s="1">
        <f t="shared" si="4"/>
        <v>0.0003</v>
      </c>
      <c r="U44" s="1">
        <f t="shared" si="4"/>
        <v>8</v>
      </c>
      <c r="V44" s="1">
        <f t="shared" si="4"/>
        <v>0.004</v>
      </c>
      <c r="W44" s="1">
        <f t="shared" si="4"/>
        <v>51</v>
      </c>
      <c r="X44" s="1">
        <f t="shared" si="4"/>
        <v>0.0408</v>
      </c>
      <c r="Y44" s="1">
        <f t="shared" si="4"/>
        <v>10598</v>
      </c>
      <c r="Z44" s="1">
        <f t="shared" si="4"/>
        <v>8.77</v>
      </c>
      <c r="AA44" s="1">
        <f t="shared" si="4"/>
        <v>4</v>
      </c>
      <c r="AB44" s="85">
        <f t="shared" si="4"/>
        <v>0.0092</v>
      </c>
      <c r="AC44" s="1" t="e">
        <f t="shared" si="4"/>
        <v>#VALUE!</v>
      </c>
      <c r="AD44" s="1" t="e">
        <f t="shared" si="4"/>
        <v>#VALUE!</v>
      </c>
      <c r="AE44" s="1">
        <f t="shared" si="4"/>
        <v>0</v>
      </c>
      <c r="AF44" s="1">
        <f t="shared" si="4"/>
        <v>0</v>
      </c>
      <c r="AG44" s="86">
        <f t="shared" si="4"/>
        <v>22.459300000000002</v>
      </c>
    </row>
    <row r="45" spans="1:33" ht="17.25" customHeight="1">
      <c r="A45" s="56"/>
      <c r="B45" s="67"/>
      <c r="C45" s="6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42"/>
      <c r="AE45" s="56"/>
      <c r="AF45" s="56"/>
      <c r="AG45" s="42"/>
    </row>
    <row r="46" spans="1:33" ht="17.25" customHeight="1">
      <c r="A46" s="29"/>
      <c r="B46" s="97" t="s">
        <v>175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29"/>
    </row>
    <row r="47" spans="1:33" ht="17.25" customHeight="1">
      <c r="A47" s="29"/>
      <c r="B47" s="30" t="s">
        <v>177</v>
      </c>
      <c r="C47" s="3" t="s">
        <v>176</v>
      </c>
      <c r="D47" s="2" t="s">
        <v>178</v>
      </c>
      <c r="E47" s="2"/>
      <c r="F47" s="2">
        <v>833029</v>
      </c>
      <c r="G47" s="2">
        <v>736440</v>
      </c>
      <c r="H47" s="2">
        <v>1.63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6750</v>
      </c>
      <c r="Z47" s="2">
        <v>5.58</v>
      </c>
      <c r="AA47" s="2"/>
      <c r="AB47" s="2"/>
      <c r="AC47" s="2"/>
      <c r="AD47" s="44">
        <f>Z47</f>
        <v>5.58</v>
      </c>
      <c r="AE47" s="29"/>
      <c r="AF47" s="29"/>
      <c r="AG47" s="44">
        <f>J47+L47+N47+P47+R47+T47+V47+X47+Z47+AB47</f>
        <v>5.58</v>
      </c>
    </row>
    <row r="48" spans="1:33" s="84" customFormat="1" ht="17.25" customHeight="1">
      <c r="A48" s="83"/>
      <c r="B48" s="102" t="s">
        <v>458</v>
      </c>
      <c r="C48" s="102"/>
      <c r="D48" s="102"/>
      <c r="E48" s="102"/>
      <c r="F48" s="102"/>
      <c r="G48" s="1"/>
      <c r="H48" s="1">
        <f>H47</f>
        <v>1.63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>
        <f>Y47</f>
        <v>6750</v>
      </c>
      <c r="Z48" s="1">
        <f>Z47</f>
        <v>5.58</v>
      </c>
      <c r="AA48" s="1"/>
      <c r="AB48" s="85"/>
      <c r="AC48" s="1"/>
      <c r="AD48" s="1"/>
      <c r="AE48" s="1"/>
      <c r="AF48" s="1"/>
      <c r="AG48" s="86">
        <f>AG47</f>
        <v>5.58</v>
      </c>
    </row>
    <row r="49" spans="1:32" s="43" customFormat="1" ht="17.25" customHeight="1">
      <c r="A49" s="56"/>
      <c r="B49" s="67"/>
      <c r="C49" s="2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42"/>
      <c r="AE49" s="56"/>
      <c r="AF49" s="56"/>
    </row>
    <row r="50" spans="1:33" ht="17.25" customHeight="1">
      <c r="A50" s="29"/>
      <c r="B50" s="97" t="s">
        <v>180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29"/>
    </row>
    <row r="51" spans="1:33" ht="17.25" customHeight="1">
      <c r="A51" s="29"/>
      <c r="B51" s="30" t="s">
        <v>179</v>
      </c>
      <c r="C51" s="3" t="s">
        <v>186</v>
      </c>
      <c r="D51" s="2" t="s">
        <v>185</v>
      </c>
      <c r="E51" s="2"/>
      <c r="F51" s="2">
        <v>832953</v>
      </c>
      <c r="G51" s="2">
        <v>736408</v>
      </c>
      <c r="H51" s="2"/>
      <c r="I51" s="2"/>
      <c r="J51" s="2"/>
      <c r="K51" s="2">
        <v>0.02</v>
      </c>
      <c r="L51" s="2">
        <f>K51*$L$7</f>
        <v>0.02</v>
      </c>
      <c r="M51" s="2"/>
      <c r="N51" s="2"/>
      <c r="O51" s="2"/>
      <c r="P51" s="2"/>
      <c r="Q51" s="2">
        <v>0.006</v>
      </c>
      <c r="R51" s="2">
        <f>Q51*$R$7</f>
        <v>0.003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44">
        <f>L51+R51</f>
        <v>0.023</v>
      </c>
      <c r="AE51" s="29"/>
      <c r="AF51" s="29"/>
      <c r="AG51" s="45">
        <f>J51+L51+N51+P51+R51+T51+V51+X51+Z51+AB51</f>
        <v>0.023</v>
      </c>
    </row>
    <row r="52" spans="1:33" s="84" customFormat="1" ht="17.25" customHeight="1">
      <c r="A52" s="83"/>
      <c r="B52" s="102" t="s">
        <v>459</v>
      </c>
      <c r="C52" s="102"/>
      <c r="D52" s="102"/>
      <c r="E52" s="102"/>
      <c r="F52" s="102"/>
      <c r="G52" s="1"/>
      <c r="H52" s="1"/>
      <c r="I52" s="1"/>
      <c r="J52" s="1"/>
      <c r="K52" s="1">
        <f>K51</f>
        <v>0.02</v>
      </c>
      <c r="L52" s="1">
        <f>L51</f>
        <v>0.02</v>
      </c>
      <c r="M52" s="1"/>
      <c r="N52" s="1"/>
      <c r="O52" s="1"/>
      <c r="P52" s="1"/>
      <c r="Q52" s="1">
        <f>Q51</f>
        <v>0.006</v>
      </c>
      <c r="R52" s="1">
        <f>R51</f>
        <v>0.003</v>
      </c>
      <c r="S52" s="1"/>
      <c r="T52" s="1"/>
      <c r="U52" s="1"/>
      <c r="V52" s="1"/>
      <c r="W52" s="1"/>
      <c r="X52" s="1"/>
      <c r="Y52" s="1"/>
      <c r="Z52" s="1"/>
      <c r="AA52" s="1"/>
      <c r="AB52" s="85"/>
      <c r="AC52" s="1"/>
      <c r="AD52" s="1"/>
      <c r="AE52" s="1"/>
      <c r="AF52" s="1"/>
      <c r="AG52" s="87">
        <f>AG51</f>
        <v>0.023</v>
      </c>
    </row>
    <row r="53" spans="1:32" s="43" customFormat="1" ht="17.25" customHeight="1">
      <c r="A53" s="56"/>
      <c r="B53" s="67"/>
      <c r="C53" s="2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42"/>
      <c r="AE53" s="56"/>
      <c r="AF53" s="56"/>
    </row>
    <row r="54" spans="1:33" ht="17.25" customHeight="1">
      <c r="A54" s="29"/>
      <c r="B54" s="97" t="s">
        <v>183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29"/>
    </row>
    <row r="55" spans="1:33" ht="17.25" customHeight="1">
      <c r="A55" s="29"/>
      <c r="B55" s="30" t="s">
        <v>184</v>
      </c>
      <c r="C55" s="3" t="s">
        <v>176</v>
      </c>
      <c r="D55" s="2" t="s">
        <v>178</v>
      </c>
      <c r="E55" s="2"/>
      <c r="F55" s="2">
        <v>832845</v>
      </c>
      <c r="G55" s="2">
        <v>736379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6750</v>
      </c>
      <c r="Z55" s="2">
        <v>5.58</v>
      </c>
      <c r="AA55" s="2"/>
      <c r="AB55" s="2"/>
      <c r="AC55" s="2"/>
      <c r="AD55" s="44">
        <f>Z55</f>
        <v>5.58</v>
      </c>
      <c r="AE55" s="29"/>
      <c r="AF55" s="29"/>
      <c r="AG55" s="44">
        <f>J55+L55+N55+P55+R55+T55+V55+X55+Z55+AB55</f>
        <v>5.58</v>
      </c>
    </row>
    <row r="56" spans="1:33" s="84" customFormat="1" ht="17.25" customHeight="1">
      <c r="A56" s="83"/>
      <c r="B56" s="102" t="s">
        <v>460</v>
      </c>
      <c r="C56" s="102"/>
      <c r="D56" s="102"/>
      <c r="E56" s="102"/>
      <c r="F56" s="10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>
        <f>Y55</f>
        <v>6750</v>
      </c>
      <c r="Z56" s="1">
        <f>Z55</f>
        <v>5.58</v>
      </c>
      <c r="AA56" s="1"/>
      <c r="AB56" s="85"/>
      <c r="AC56" s="1"/>
      <c r="AD56" s="1"/>
      <c r="AE56" s="1"/>
      <c r="AF56" s="1"/>
      <c r="AG56" s="86">
        <f>AG55</f>
        <v>5.58</v>
      </c>
    </row>
    <row r="57" spans="1:32" s="43" customFormat="1" ht="17.25" customHeight="1">
      <c r="A57" s="56"/>
      <c r="B57" s="67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42"/>
      <c r="AE57" s="56"/>
      <c r="AF57" s="56"/>
    </row>
    <row r="58" spans="1:33" ht="17.25" customHeight="1">
      <c r="A58" s="29"/>
      <c r="B58" s="97" t="s">
        <v>192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29"/>
    </row>
    <row r="59" spans="1:33" ht="17.25" customHeight="1">
      <c r="A59" s="29"/>
      <c r="B59" s="30" t="s">
        <v>187</v>
      </c>
      <c r="C59" s="3" t="s">
        <v>193</v>
      </c>
      <c r="D59" s="2" t="s">
        <v>194</v>
      </c>
      <c r="E59" s="2" t="s">
        <v>195</v>
      </c>
      <c r="F59" s="2">
        <v>832829</v>
      </c>
      <c r="G59" s="2">
        <v>736360</v>
      </c>
      <c r="H59" s="2">
        <v>0.53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110</v>
      </c>
      <c r="Z59" s="2">
        <v>0.09</v>
      </c>
      <c r="AA59" s="2"/>
      <c r="AB59" s="2"/>
      <c r="AC59" s="2"/>
      <c r="AD59" s="44">
        <f>Z59</f>
        <v>0.09</v>
      </c>
      <c r="AE59" s="29"/>
      <c r="AF59" s="29"/>
      <c r="AG59" s="44">
        <f>J59+L59+N59+P59+R59+T59+V59+X59+Z59+AB59</f>
        <v>0.09</v>
      </c>
    </row>
    <row r="60" spans="1:33" s="84" customFormat="1" ht="17.25" customHeight="1">
      <c r="A60" s="83"/>
      <c r="B60" s="102" t="s">
        <v>461</v>
      </c>
      <c r="C60" s="102"/>
      <c r="D60" s="102"/>
      <c r="E60" s="102"/>
      <c r="F60" s="10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>
        <f>Y59</f>
        <v>110</v>
      </c>
      <c r="Z60" s="1">
        <f>Z59</f>
        <v>0.09</v>
      </c>
      <c r="AA60" s="1"/>
      <c r="AB60" s="85"/>
      <c r="AC60" s="1"/>
      <c r="AD60" s="1"/>
      <c r="AE60" s="1"/>
      <c r="AF60" s="1"/>
      <c r="AG60" s="86">
        <f>AG59</f>
        <v>0.09</v>
      </c>
    </row>
    <row r="61" spans="1:32" s="43" customFormat="1" ht="17.25" customHeight="1">
      <c r="A61" s="56"/>
      <c r="B61" s="67"/>
      <c r="C61" s="2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42"/>
      <c r="AE61" s="56"/>
      <c r="AF61" s="56"/>
    </row>
    <row r="62" spans="1:33" ht="17.25" customHeight="1">
      <c r="A62" s="29"/>
      <c r="B62" s="97" t="s">
        <v>197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29"/>
    </row>
    <row r="63" spans="1:33" ht="17.25" customHeight="1">
      <c r="A63" s="29"/>
      <c r="B63" s="30" t="s">
        <v>188</v>
      </c>
      <c r="C63" s="3" t="s">
        <v>189</v>
      </c>
      <c r="D63" s="2" t="s">
        <v>190</v>
      </c>
      <c r="E63" s="2" t="s">
        <v>191</v>
      </c>
      <c r="F63" s="2">
        <v>832829</v>
      </c>
      <c r="G63" s="2">
        <v>736360</v>
      </c>
      <c r="H63" s="2">
        <v>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20</v>
      </c>
      <c r="T63" s="2">
        <f>$T$7</f>
        <v>0.0003</v>
      </c>
      <c r="U63" s="2"/>
      <c r="V63" s="2"/>
      <c r="W63" s="2"/>
      <c r="X63" s="2"/>
      <c r="Y63" s="2">
        <v>70</v>
      </c>
      <c r="Z63" s="8">
        <v>0.057</v>
      </c>
      <c r="AA63" s="2"/>
      <c r="AB63" s="2"/>
      <c r="AC63" s="2"/>
      <c r="AD63" s="44">
        <f>T63+Z63</f>
        <v>0.057300000000000004</v>
      </c>
      <c r="AE63" s="29"/>
      <c r="AF63" s="29"/>
      <c r="AG63" s="44">
        <f>J63+L63+N63+P63+R63+T63+V63+X63+Z63+AB63</f>
        <v>0.057300000000000004</v>
      </c>
    </row>
    <row r="64" spans="1:33" s="84" customFormat="1" ht="17.25" customHeight="1">
      <c r="A64" s="83"/>
      <c r="B64" s="102" t="s">
        <v>462</v>
      </c>
      <c r="C64" s="102"/>
      <c r="D64" s="102"/>
      <c r="E64" s="102"/>
      <c r="F64" s="10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f>S63</f>
        <v>20</v>
      </c>
      <c r="T64" s="1">
        <f>T63</f>
        <v>0.0003</v>
      </c>
      <c r="U64" s="1"/>
      <c r="V64" s="1"/>
      <c r="W64" s="1"/>
      <c r="X64" s="1"/>
      <c r="Y64" s="1">
        <f>Y63</f>
        <v>70</v>
      </c>
      <c r="Z64" s="88">
        <f>Z63</f>
        <v>0.057</v>
      </c>
      <c r="AA64" s="1"/>
      <c r="AB64" s="85"/>
      <c r="AC64" s="1"/>
      <c r="AD64" s="1"/>
      <c r="AE64" s="1"/>
      <c r="AF64" s="1"/>
      <c r="AG64" s="86">
        <f>AG63</f>
        <v>0.057300000000000004</v>
      </c>
    </row>
    <row r="65" spans="1:33" ht="17.25" customHeight="1">
      <c r="A65" s="29"/>
      <c r="B65" s="70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3"/>
      <c r="AA65" s="72"/>
      <c r="AB65" s="72"/>
      <c r="AC65" s="72"/>
      <c r="AD65" s="74"/>
      <c r="AE65" s="75"/>
      <c r="AF65" s="76"/>
      <c r="AG65" s="29"/>
    </row>
    <row r="66" spans="1:33" ht="17.25" customHeight="1">
      <c r="A66" s="29"/>
      <c r="B66" s="97" t="s">
        <v>384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29"/>
    </row>
    <row r="67" spans="1:33" ht="17.25" customHeight="1">
      <c r="A67" s="29"/>
      <c r="B67" s="30" t="s">
        <v>196</v>
      </c>
      <c r="C67" s="3" t="s">
        <v>200</v>
      </c>
      <c r="D67" s="2" t="s">
        <v>201</v>
      </c>
      <c r="E67" s="28" t="s">
        <v>207</v>
      </c>
      <c r="F67" s="2">
        <v>832690</v>
      </c>
      <c r="G67" s="2">
        <v>736139</v>
      </c>
      <c r="H67" s="2">
        <v>0.08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30</v>
      </c>
      <c r="Z67" s="2">
        <v>0.02</v>
      </c>
      <c r="AA67" s="2"/>
      <c r="AB67" s="2"/>
      <c r="AC67" s="2"/>
      <c r="AD67" s="44">
        <f>Z67</f>
        <v>0.02</v>
      </c>
      <c r="AE67" s="29"/>
      <c r="AF67" s="29"/>
      <c r="AG67" s="77">
        <f>J67+L67+N67+P67+R67+T67+V67+X67+Z67+AB67</f>
        <v>0.02</v>
      </c>
    </row>
    <row r="68" spans="1:33" ht="17.25" customHeight="1">
      <c r="A68" s="29"/>
      <c r="B68" s="98" t="s">
        <v>385</v>
      </c>
      <c r="C68" s="99"/>
      <c r="D68" s="99"/>
      <c r="E68" s="10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44"/>
      <c r="AE68" s="29"/>
      <c r="AF68" s="29"/>
      <c r="AG68" s="77"/>
    </row>
    <row r="69" spans="1:33" ht="17.25" customHeight="1">
      <c r="A69" s="29">
        <v>270</v>
      </c>
      <c r="B69" s="30" t="s">
        <v>386</v>
      </c>
      <c r="C69" s="51" t="s">
        <v>332</v>
      </c>
      <c r="D69" s="2" t="s">
        <v>23</v>
      </c>
      <c r="E69" s="2"/>
      <c r="F69" s="2">
        <v>832623</v>
      </c>
      <c r="G69" s="2">
        <v>736239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v>20</v>
      </c>
      <c r="T69" s="2">
        <f>T7</f>
        <v>0.0003</v>
      </c>
      <c r="U69" s="2"/>
      <c r="V69" s="2"/>
      <c r="W69" s="2"/>
      <c r="X69" s="2"/>
      <c r="Y69" s="2">
        <v>50</v>
      </c>
      <c r="Z69" s="2">
        <v>0.04</v>
      </c>
      <c r="AA69" s="2"/>
      <c r="AB69" s="2"/>
      <c r="AC69" s="2"/>
      <c r="AD69" s="44"/>
      <c r="AE69" s="29"/>
      <c r="AF69" s="29"/>
      <c r="AG69" s="77">
        <f aca="true" t="shared" si="5" ref="AG69:AG75">J69+L69+N69+P69+R69+T69+V69+X69+Z69+AB69</f>
        <v>0.0403</v>
      </c>
    </row>
    <row r="70" spans="1:33" s="65" customFormat="1" ht="17.25" customHeight="1">
      <c r="A70" s="29"/>
      <c r="B70" s="63" t="s">
        <v>390</v>
      </c>
      <c r="C70" s="58" t="s">
        <v>387</v>
      </c>
      <c r="D70" s="27" t="s">
        <v>198</v>
      </c>
      <c r="E70" s="27"/>
      <c r="F70" s="27">
        <v>832592</v>
      </c>
      <c r="G70" s="27">
        <v>736215</v>
      </c>
      <c r="H70" s="27">
        <v>1</v>
      </c>
      <c r="I70" s="27"/>
      <c r="J70" s="27"/>
      <c r="K70" s="27"/>
      <c r="L70" s="27"/>
      <c r="M70" s="27"/>
      <c r="N70" s="27"/>
      <c r="O70" s="27">
        <v>0.125</v>
      </c>
      <c r="P70" s="27">
        <f>O70*$P$7</f>
        <v>0.1</v>
      </c>
      <c r="Q70" s="27"/>
      <c r="R70" s="27"/>
      <c r="S70" s="27"/>
      <c r="T70" s="27"/>
      <c r="U70" s="27"/>
      <c r="V70" s="27"/>
      <c r="W70" s="27"/>
      <c r="X70" s="27"/>
      <c r="Y70" s="27">
        <v>625</v>
      </c>
      <c r="Z70" s="27">
        <v>0.5</v>
      </c>
      <c r="AA70" s="27"/>
      <c r="AB70" s="27"/>
      <c r="AC70" s="27"/>
      <c r="AD70" s="64">
        <f>P70+Z70</f>
        <v>0.6</v>
      </c>
      <c r="AE70" s="29"/>
      <c r="AF70" s="29"/>
      <c r="AG70" s="77">
        <f t="shared" si="5"/>
        <v>0.6</v>
      </c>
    </row>
    <row r="71" spans="1:33" ht="17.25" customHeight="1">
      <c r="A71" s="29" t="s">
        <v>333</v>
      </c>
      <c r="B71" s="30" t="s">
        <v>391</v>
      </c>
      <c r="C71" s="3" t="s">
        <v>202</v>
      </c>
      <c r="D71" s="2" t="s">
        <v>21</v>
      </c>
      <c r="E71" s="2"/>
      <c r="F71" s="2">
        <v>832467</v>
      </c>
      <c r="G71" s="2">
        <v>7361125</v>
      </c>
      <c r="H71" s="2">
        <v>1.5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676</v>
      </c>
      <c r="Z71" s="2">
        <v>0.56</v>
      </c>
      <c r="AA71" s="2"/>
      <c r="AB71" s="2"/>
      <c r="AC71" s="2"/>
      <c r="AD71" s="44">
        <f>N71</f>
        <v>0</v>
      </c>
      <c r="AE71" s="29"/>
      <c r="AF71" s="29"/>
      <c r="AG71" s="77">
        <f t="shared" si="5"/>
        <v>0.56</v>
      </c>
    </row>
    <row r="72" spans="1:33" s="65" customFormat="1" ht="17.25" customHeight="1">
      <c r="A72" s="29" t="s">
        <v>334</v>
      </c>
      <c r="B72" s="63" t="s">
        <v>392</v>
      </c>
      <c r="C72" s="58" t="s">
        <v>181</v>
      </c>
      <c r="D72" s="27" t="s">
        <v>24</v>
      </c>
      <c r="E72" s="27" t="s">
        <v>182</v>
      </c>
      <c r="F72" s="27">
        <v>832353</v>
      </c>
      <c r="G72" s="27">
        <v>736012</v>
      </c>
      <c r="H72" s="27">
        <v>0.28</v>
      </c>
      <c r="I72" s="27"/>
      <c r="J72" s="27"/>
      <c r="K72" s="27">
        <v>0.04</v>
      </c>
      <c r="L72" s="27">
        <f>K72*$L$7</f>
        <v>0.04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64">
        <f>L72</f>
        <v>0.04</v>
      </c>
      <c r="AE72" s="29"/>
      <c r="AF72" s="29"/>
      <c r="AG72" s="77">
        <f t="shared" si="5"/>
        <v>0.04</v>
      </c>
    </row>
    <row r="73" spans="1:33" ht="17.25" customHeight="1">
      <c r="A73" s="29"/>
      <c r="B73" s="30" t="s">
        <v>393</v>
      </c>
      <c r="C73" s="3" t="s">
        <v>204</v>
      </c>
      <c r="D73" s="2" t="s">
        <v>203</v>
      </c>
      <c r="E73" s="2" t="s">
        <v>205</v>
      </c>
      <c r="F73" s="2">
        <v>832324</v>
      </c>
      <c r="G73" s="2">
        <v>736022</v>
      </c>
      <c r="H73" s="2">
        <v>0.5</v>
      </c>
      <c r="I73" s="2"/>
      <c r="J73" s="2"/>
      <c r="K73" s="2">
        <v>0.5</v>
      </c>
      <c r="L73" s="8">
        <f>K73*L7</f>
        <v>0.5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44">
        <f>L73</f>
        <v>0.5</v>
      </c>
      <c r="AE73" s="29"/>
      <c r="AF73" s="29"/>
      <c r="AG73" s="77">
        <f t="shared" si="5"/>
        <v>0.5</v>
      </c>
    </row>
    <row r="74" spans="1:33" ht="17.25" customHeight="1">
      <c r="A74" s="29"/>
      <c r="B74" s="30" t="s">
        <v>394</v>
      </c>
      <c r="C74" s="3" t="s">
        <v>388</v>
      </c>
      <c r="D74" s="2" t="s">
        <v>1</v>
      </c>
      <c r="E74" s="2" t="s">
        <v>206</v>
      </c>
      <c r="F74" s="2">
        <v>832287</v>
      </c>
      <c r="G74" s="2">
        <v>736047</v>
      </c>
      <c r="H74" s="2">
        <v>0.2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>
        <v>100</v>
      </c>
      <c r="Z74" s="35">
        <v>0.082</v>
      </c>
      <c r="AA74" s="2"/>
      <c r="AB74" s="2"/>
      <c r="AC74" s="2"/>
      <c r="AD74" s="44">
        <f>Z74</f>
        <v>0.082</v>
      </c>
      <c r="AE74" s="29"/>
      <c r="AF74" s="29"/>
      <c r="AG74" s="77">
        <f t="shared" si="5"/>
        <v>0.082</v>
      </c>
    </row>
    <row r="75" spans="1:33" ht="17.25" customHeight="1">
      <c r="A75" s="29">
        <v>251</v>
      </c>
      <c r="B75" s="30" t="s">
        <v>395</v>
      </c>
      <c r="C75" s="51" t="s">
        <v>335</v>
      </c>
      <c r="D75" s="2" t="s">
        <v>336</v>
      </c>
      <c r="E75" s="2"/>
      <c r="F75" s="2">
        <v>832277</v>
      </c>
      <c r="G75" s="2">
        <v>736046</v>
      </c>
      <c r="H75" s="2"/>
      <c r="I75" s="2"/>
      <c r="J75" s="2"/>
      <c r="K75" s="2"/>
      <c r="L75" s="2"/>
      <c r="M75" s="2"/>
      <c r="N75" s="2"/>
      <c r="O75" s="2"/>
      <c r="P75" s="2"/>
      <c r="Q75" s="2">
        <v>1.75</v>
      </c>
      <c r="R75" s="2"/>
      <c r="S75" s="2"/>
      <c r="T75" s="2"/>
      <c r="U75" s="2">
        <v>10</v>
      </c>
      <c r="V75" s="2"/>
      <c r="W75" s="2"/>
      <c r="X75" s="2"/>
      <c r="Y75" s="2">
        <v>150</v>
      </c>
      <c r="Z75" s="2">
        <v>0.12</v>
      </c>
      <c r="AA75" s="2"/>
      <c r="AB75" s="2"/>
      <c r="AC75" s="2"/>
      <c r="AD75" s="44"/>
      <c r="AE75" s="29"/>
      <c r="AF75" s="29"/>
      <c r="AG75" s="77">
        <f t="shared" si="5"/>
        <v>0.12</v>
      </c>
    </row>
    <row r="76" spans="1:33" ht="17.25" customHeight="1">
      <c r="A76" s="29"/>
      <c r="B76" s="97" t="s">
        <v>463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29"/>
    </row>
    <row r="77" spans="1:33" ht="17.25" customHeight="1">
      <c r="A77" s="29"/>
      <c r="B77" s="30" t="s">
        <v>396</v>
      </c>
      <c r="C77" s="3" t="s">
        <v>211</v>
      </c>
      <c r="D77" s="2" t="s">
        <v>22</v>
      </c>
      <c r="E77" s="2" t="s">
        <v>212</v>
      </c>
      <c r="F77" s="2">
        <v>832596</v>
      </c>
      <c r="G77" s="2">
        <v>736345</v>
      </c>
      <c r="H77" s="2">
        <v>0.1</v>
      </c>
      <c r="I77" s="2"/>
      <c r="J77" s="2"/>
      <c r="K77" s="2"/>
      <c r="L77" s="2"/>
      <c r="M77" s="2"/>
      <c r="N77" s="2"/>
      <c r="O77" s="2"/>
      <c r="P77" s="2"/>
      <c r="Q77" s="2">
        <v>0.07</v>
      </c>
      <c r="R77" s="2">
        <f>Q77*$R$7</f>
        <v>0.035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44">
        <f>R77</f>
        <v>0.035</v>
      </c>
      <c r="AE77" s="29"/>
      <c r="AF77" s="29"/>
      <c r="AG77" s="77">
        <f>J77+L77+N77+P77+R77+T77+V77+X77+Z77+AB77</f>
        <v>0.035</v>
      </c>
    </row>
    <row r="78" spans="1:33" s="53" customFormat="1" ht="17.25" customHeight="1">
      <c r="A78" s="50"/>
      <c r="B78" s="62" t="s">
        <v>397</v>
      </c>
      <c r="C78" s="51" t="s">
        <v>213</v>
      </c>
      <c r="D78" s="41" t="s">
        <v>213</v>
      </c>
      <c r="E78" s="41"/>
      <c r="F78" s="41">
        <v>832037</v>
      </c>
      <c r="G78" s="41">
        <v>736318</v>
      </c>
      <c r="H78" s="41"/>
      <c r="I78" s="41"/>
      <c r="J78" s="41"/>
      <c r="K78" s="41"/>
      <c r="L78" s="41"/>
      <c r="M78" s="41">
        <v>6</v>
      </c>
      <c r="N78" s="41">
        <f>M78*$N$7</f>
        <v>3.5999999999999996</v>
      </c>
      <c r="O78" s="41"/>
      <c r="P78" s="41"/>
      <c r="Q78" s="41"/>
      <c r="R78" s="41"/>
      <c r="S78" s="41"/>
      <c r="T78" s="41"/>
      <c r="U78" s="41">
        <v>1</v>
      </c>
      <c r="V78" s="41">
        <f>U78*$V$7</f>
        <v>0.0005</v>
      </c>
      <c r="W78" s="41">
        <v>200</v>
      </c>
      <c r="X78" s="41">
        <f>W78*$X$7</f>
        <v>0.16</v>
      </c>
      <c r="Y78" s="41"/>
      <c r="Z78" s="41"/>
      <c r="AA78" s="41"/>
      <c r="AB78" s="41"/>
      <c r="AC78" s="41"/>
      <c r="AD78" s="52"/>
      <c r="AE78" s="50"/>
      <c r="AF78" s="50"/>
      <c r="AG78" s="77">
        <f>J78+L78+N78+P78+R78+T78+V78+X78+Z78+AB78</f>
        <v>3.7605</v>
      </c>
    </row>
    <row r="79" spans="1:33" ht="17.25" customHeight="1">
      <c r="A79" s="29"/>
      <c r="B79" s="98" t="s">
        <v>402</v>
      </c>
      <c r="C79" s="99"/>
      <c r="D79" s="99"/>
      <c r="E79" s="10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44"/>
      <c r="AE79" s="29"/>
      <c r="AF79" s="29"/>
      <c r="AG79" s="80"/>
    </row>
    <row r="80" spans="1:33" ht="17.25" customHeight="1">
      <c r="A80" s="29" t="s">
        <v>305</v>
      </c>
      <c r="B80" s="62" t="s">
        <v>398</v>
      </c>
      <c r="C80" s="3" t="s">
        <v>301</v>
      </c>
      <c r="D80" s="2" t="s">
        <v>302</v>
      </c>
      <c r="E80" s="2"/>
      <c r="F80" s="2">
        <v>831642</v>
      </c>
      <c r="G80" s="2">
        <v>736170</v>
      </c>
      <c r="H80" s="2"/>
      <c r="I80" s="2"/>
      <c r="J80" s="2"/>
      <c r="K80" s="2"/>
      <c r="L80" s="2"/>
      <c r="M80" s="2"/>
      <c r="N80" s="2"/>
      <c r="O80" s="2"/>
      <c r="P80" s="2"/>
      <c r="Q80" s="2">
        <v>0.0135</v>
      </c>
      <c r="R80" s="2">
        <f>Q80*$R$7</f>
        <v>0.00675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44"/>
      <c r="AE80" s="29"/>
      <c r="AF80" s="29"/>
      <c r="AG80" s="78">
        <f>J80+L80+N80+P80+R80+T80+V80+X80+Z80+AB80</f>
        <v>0.00675</v>
      </c>
    </row>
    <row r="81" spans="1:33" ht="17.25" customHeight="1">
      <c r="A81" s="29">
        <v>282</v>
      </c>
      <c r="B81" s="62" t="s">
        <v>399</v>
      </c>
      <c r="C81" s="3" t="s">
        <v>295</v>
      </c>
      <c r="D81" s="2" t="s">
        <v>297</v>
      </c>
      <c r="E81" s="2" t="s">
        <v>299</v>
      </c>
      <c r="F81" s="2">
        <v>831421</v>
      </c>
      <c r="G81" s="2">
        <v>736142</v>
      </c>
      <c r="H81" s="2">
        <v>2.28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v>9</v>
      </c>
      <c r="X81" s="2">
        <f>W81*$X$7</f>
        <v>0.007200000000000001</v>
      </c>
      <c r="Y81" s="2">
        <v>232</v>
      </c>
      <c r="Z81" s="2">
        <v>0.19</v>
      </c>
      <c r="AA81" s="2"/>
      <c r="AB81" s="2"/>
      <c r="AC81" s="2"/>
      <c r="AD81" s="44"/>
      <c r="AE81" s="29"/>
      <c r="AF81" s="29"/>
      <c r="AG81" s="78">
        <f>J81+L81+N81+P81+R81+T81+V81+X81+Z81+AB81</f>
        <v>0.19720000000000001</v>
      </c>
    </row>
    <row r="82" spans="1:33" ht="17.25" customHeight="1">
      <c r="A82" s="29"/>
      <c r="B82" s="97" t="s">
        <v>401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29"/>
    </row>
    <row r="83" spans="1:33" ht="17.25" customHeight="1">
      <c r="A83" s="29" t="s">
        <v>315</v>
      </c>
      <c r="B83" s="62" t="s">
        <v>400</v>
      </c>
      <c r="C83" s="3" t="s">
        <v>316</v>
      </c>
      <c r="D83" s="2" t="s">
        <v>389</v>
      </c>
      <c r="E83" s="2"/>
      <c r="F83" s="2">
        <v>831900</v>
      </c>
      <c r="G83" s="2">
        <v>736407</v>
      </c>
      <c r="H83" s="2"/>
      <c r="I83" s="2"/>
      <c r="J83" s="2"/>
      <c r="K83" s="2">
        <v>0.25</v>
      </c>
      <c r="L83" s="2">
        <f>K83*$L$7</f>
        <v>0.25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150</v>
      </c>
      <c r="Z83" s="2">
        <v>0.124</v>
      </c>
      <c r="AA83" s="2"/>
      <c r="AB83" s="2"/>
      <c r="AC83" s="2"/>
      <c r="AD83" s="44"/>
      <c r="AE83" s="29"/>
      <c r="AF83" s="29"/>
      <c r="AG83" s="64">
        <f aca="true" t="shared" si="6" ref="AG83:AG90">J83+L83+N83+P83+R83+T83+V83+X83+Z83+AB83</f>
        <v>0.374</v>
      </c>
    </row>
    <row r="84" spans="1:33" ht="17.25" customHeight="1">
      <c r="A84" s="29"/>
      <c r="B84" s="98" t="s">
        <v>403</v>
      </c>
      <c r="C84" s="99"/>
      <c r="D84" s="99"/>
      <c r="E84" s="10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44"/>
      <c r="AE84" s="29"/>
      <c r="AF84" s="29"/>
      <c r="AG84" s="78"/>
    </row>
    <row r="85" spans="1:33" ht="17.25" customHeight="1">
      <c r="A85" s="57">
        <v>486</v>
      </c>
      <c r="B85" s="30" t="s">
        <v>404</v>
      </c>
      <c r="C85" s="3" t="s">
        <v>314</v>
      </c>
      <c r="D85" s="2" t="s">
        <v>302</v>
      </c>
      <c r="E85" s="2"/>
      <c r="F85" s="2">
        <v>831869</v>
      </c>
      <c r="G85" s="2">
        <v>736411</v>
      </c>
      <c r="H85" s="2">
        <v>3</v>
      </c>
      <c r="I85" s="2"/>
      <c r="J85" s="2"/>
      <c r="K85" s="2">
        <v>2.5</v>
      </c>
      <c r="L85" s="2">
        <f>K85*$L$7</f>
        <v>2.5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>
        <v>800</v>
      </c>
      <c r="Z85" s="2">
        <v>0.66</v>
      </c>
      <c r="AA85" s="2"/>
      <c r="AB85" s="2"/>
      <c r="AC85" s="2"/>
      <c r="AD85" s="44"/>
      <c r="AE85" s="29"/>
      <c r="AF85" s="29"/>
      <c r="AG85" s="64">
        <f t="shared" si="6"/>
        <v>3.16</v>
      </c>
    </row>
    <row r="86" spans="1:33" ht="17.25" customHeight="1">
      <c r="A86" s="29" t="s">
        <v>306</v>
      </c>
      <c r="B86" s="30" t="s">
        <v>405</v>
      </c>
      <c r="C86" s="3" t="s">
        <v>303</v>
      </c>
      <c r="D86" s="2"/>
      <c r="E86" s="2"/>
      <c r="F86" s="2">
        <v>831112</v>
      </c>
      <c r="G86" s="2">
        <v>736432</v>
      </c>
      <c r="H86" s="2"/>
      <c r="I86" s="2"/>
      <c r="J86" s="2"/>
      <c r="K86" s="2">
        <v>0.2</v>
      </c>
      <c r="L86" s="2">
        <f>K86*$L$7</f>
        <v>0.2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44"/>
      <c r="AE86" s="29"/>
      <c r="AF86" s="29"/>
      <c r="AG86" s="64">
        <f t="shared" si="6"/>
        <v>0.2</v>
      </c>
    </row>
    <row r="87" spans="1:33" ht="17.25" customHeight="1">
      <c r="A87" s="29" t="s">
        <v>310</v>
      </c>
      <c r="B87" s="30" t="s">
        <v>406</v>
      </c>
      <c r="C87" s="3" t="s">
        <v>311</v>
      </c>
      <c r="D87" s="2"/>
      <c r="E87" s="2"/>
      <c r="F87" s="2">
        <v>831107</v>
      </c>
      <c r="G87" s="2">
        <v>736436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>
        <v>16</v>
      </c>
      <c r="Z87" s="2">
        <v>0.013</v>
      </c>
      <c r="AA87" s="2">
        <v>3</v>
      </c>
      <c r="AB87" s="2">
        <f>AA87*$AB$7</f>
        <v>0.0069</v>
      </c>
      <c r="AC87" s="2"/>
      <c r="AD87" s="44"/>
      <c r="AE87" s="29"/>
      <c r="AF87" s="29"/>
      <c r="AG87" s="64">
        <f t="shared" si="6"/>
        <v>0.0199</v>
      </c>
    </row>
    <row r="88" spans="1:33" ht="17.25" customHeight="1">
      <c r="A88" s="29" t="s">
        <v>308</v>
      </c>
      <c r="B88" s="30" t="s">
        <v>407</v>
      </c>
      <c r="C88" s="3" t="s">
        <v>309</v>
      </c>
      <c r="D88" s="2"/>
      <c r="E88" s="2"/>
      <c r="F88" s="2">
        <v>831086</v>
      </c>
      <c r="G88" s="2">
        <v>736452</v>
      </c>
      <c r="H88" s="2"/>
      <c r="I88" s="2"/>
      <c r="J88" s="2"/>
      <c r="K88" s="2"/>
      <c r="L88" s="2"/>
      <c r="M88" s="2"/>
      <c r="N88" s="2"/>
      <c r="O88" s="2"/>
      <c r="P88" s="2"/>
      <c r="Q88" s="2">
        <v>0.001</v>
      </c>
      <c r="R88" s="2">
        <f>Q88*R7</f>
        <v>0.0005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44"/>
      <c r="AE88" s="29"/>
      <c r="AF88" s="29"/>
      <c r="AG88" s="79">
        <f t="shared" si="6"/>
        <v>0.0005</v>
      </c>
    </row>
    <row r="89" spans="1:33" ht="17.25" customHeight="1">
      <c r="A89" s="29" t="s">
        <v>307</v>
      </c>
      <c r="B89" s="30" t="s">
        <v>408</v>
      </c>
      <c r="C89" s="3" t="s">
        <v>304</v>
      </c>
      <c r="D89" s="2"/>
      <c r="E89" s="2"/>
      <c r="F89" s="2">
        <v>831078</v>
      </c>
      <c r="G89" s="2">
        <v>736458</v>
      </c>
      <c r="H89" s="2"/>
      <c r="I89" s="2"/>
      <c r="J89" s="2"/>
      <c r="K89" s="2"/>
      <c r="L89" s="2"/>
      <c r="M89" s="2"/>
      <c r="N89" s="2"/>
      <c r="O89" s="2"/>
      <c r="P89" s="2"/>
      <c r="Q89" s="2">
        <f>5/10000</f>
        <v>0.0005</v>
      </c>
      <c r="R89" s="2">
        <f>Q89*R7</f>
        <v>0.00025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44"/>
      <c r="AE89" s="29"/>
      <c r="AF89" s="29"/>
      <c r="AG89" s="79">
        <f t="shared" si="6"/>
        <v>0.00025</v>
      </c>
    </row>
    <row r="90" spans="1:33" ht="17.25" customHeight="1">
      <c r="A90" s="29" t="s">
        <v>300</v>
      </c>
      <c r="B90" s="30" t="s">
        <v>409</v>
      </c>
      <c r="C90" s="3" t="s">
        <v>295</v>
      </c>
      <c r="D90" s="2" t="s">
        <v>296</v>
      </c>
      <c r="E90" s="2" t="s">
        <v>298</v>
      </c>
      <c r="F90" s="2">
        <v>831051</v>
      </c>
      <c r="G90" s="2">
        <v>736468</v>
      </c>
      <c r="H90" s="2">
        <v>4.09</v>
      </c>
      <c r="I90" s="2"/>
      <c r="J90" s="2"/>
      <c r="K90" s="2">
        <v>2.5</v>
      </c>
      <c r="L90" s="2">
        <f>K90*$L$7</f>
        <v>2.5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44"/>
      <c r="AE90" s="29"/>
      <c r="AF90" s="29"/>
      <c r="AG90" s="64">
        <f t="shared" si="6"/>
        <v>2.5</v>
      </c>
    </row>
    <row r="91" spans="1:33" ht="17.25" customHeight="1">
      <c r="A91" s="29"/>
      <c r="B91" s="97" t="s">
        <v>401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29"/>
    </row>
    <row r="92" spans="1:33" ht="17.25" customHeight="1">
      <c r="A92" s="29"/>
      <c r="B92" s="98" t="s">
        <v>410</v>
      </c>
      <c r="C92" s="99"/>
      <c r="D92" s="99"/>
      <c r="E92" s="10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44"/>
      <c r="AE92" s="29"/>
      <c r="AF92" s="29"/>
      <c r="AG92" s="78"/>
    </row>
    <row r="93" spans="1:33" ht="17.25" customHeight="1">
      <c r="A93" s="29">
        <v>286</v>
      </c>
      <c r="B93" s="30" t="s">
        <v>411</v>
      </c>
      <c r="C93" s="3" t="s">
        <v>240</v>
      </c>
      <c r="D93" s="2" t="s">
        <v>241</v>
      </c>
      <c r="E93" s="2"/>
      <c r="F93" s="2">
        <v>831557</v>
      </c>
      <c r="G93" s="2">
        <v>736946</v>
      </c>
      <c r="H93" s="2">
        <v>6</v>
      </c>
      <c r="I93" s="2">
        <v>2</v>
      </c>
      <c r="J93" s="2">
        <f>I93*$J$7</f>
        <v>1.4</v>
      </c>
      <c r="K93" s="2"/>
      <c r="L93" s="2"/>
      <c r="M93" s="2"/>
      <c r="N93" s="2"/>
      <c r="O93" s="2"/>
      <c r="P93" s="2"/>
      <c r="Q93" s="2">
        <v>2</v>
      </c>
      <c r="R93" s="2">
        <f>Q93*$R$7</f>
        <v>1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44"/>
      <c r="AE93" s="29"/>
      <c r="AF93" s="29"/>
      <c r="AG93" s="64">
        <f aca="true" t="shared" si="7" ref="AG93:AG98">J93+L93+N93+P93+R93+T93+V93+X93+Z93+AB93</f>
        <v>2.4</v>
      </c>
    </row>
    <row r="94" spans="1:33" ht="17.25" customHeight="1">
      <c r="A94" s="29">
        <v>283</v>
      </c>
      <c r="B94" s="30" t="s">
        <v>412</v>
      </c>
      <c r="C94" s="3" t="s">
        <v>235</v>
      </c>
      <c r="D94" s="2" t="s">
        <v>236</v>
      </c>
      <c r="E94" s="2"/>
      <c r="F94" s="2">
        <v>831194</v>
      </c>
      <c r="G94" s="2">
        <v>736907</v>
      </c>
      <c r="H94" s="2">
        <v>6</v>
      </c>
      <c r="I94" s="2"/>
      <c r="J94" s="2"/>
      <c r="K94" s="27">
        <v>1</v>
      </c>
      <c r="L94" s="41">
        <f>K94*$L$7</f>
        <v>1</v>
      </c>
      <c r="M94" s="2"/>
      <c r="N94" s="2"/>
      <c r="O94" s="27"/>
      <c r="P94" s="2"/>
      <c r="Q94" s="2"/>
      <c r="R94" s="2"/>
      <c r="S94" s="2"/>
      <c r="T94" s="2"/>
      <c r="U94" s="2">
        <v>2</v>
      </c>
      <c r="V94" s="2">
        <f>U94*$V$7</f>
        <v>0.001</v>
      </c>
      <c r="W94" s="2">
        <v>15</v>
      </c>
      <c r="X94" s="2">
        <f>W94*$X$7</f>
        <v>0.012</v>
      </c>
      <c r="Y94" s="2">
        <v>48</v>
      </c>
      <c r="Z94" s="2">
        <v>0.039</v>
      </c>
      <c r="AA94" s="2"/>
      <c r="AB94" s="2"/>
      <c r="AC94" s="2"/>
      <c r="AD94" s="44"/>
      <c r="AE94" s="29"/>
      <c r="AF94" s="29"/>
      <c r="AG94" s="64">
        <f t="shared" si="7"/>
        <v>1.0519999999999998</v>
      </c>
    </row>
    <row r="95" spans="1:33" ht="17.25" customHeight="1">
      <c r="A95" s="29">
        <v>288</v>
      </c>
      <c r="B95" s="30" t="s">
        <v>413</v>
      </c>
      <c r="C95" s="3" t="s">
        <v>242</v>
      </c>
      <c r="D95" s="2" t="s">
        <v>243</v>
      </c>
      <c r="E95" s="2"/>
      <c r="F95" s="2">
        <v>830816</v>
      </c>
      <c r="G95" s="2">
        <v>736886</v>
      </c>
      <c r="H95" s="2">
        <v>3</v>
      </c>
      <c r="I95" s="2"/>
      <c r="J95" s="2"/>
      <c r="K95" s="2">
        <v>1</v>
      </c>
      <c r="L95" s="2">
        <f>K95*$L$7</f>
        <v>1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>
        <v>252</v>
      </c>
      <c r="Z95" s="2">
        <v>0.21</v>
      </c>
      <c r="AA95" s="2"/>
      <c r="AB95" s="2"/>
      <c r="AC95" s="2"/>
      <c r="AD95" s="44"/>
      <c r="AE95" s="29"/>
      <c r="AF95" s="29"/>
      <c r="AG95" s="64">
        <f t="shared" si="7"/>
        <v>1.21</v>
      </c>
    </row>
    <row r="96" spans="1:33" ht="17.25" customHeight="1">
      <c r="A96" s="29">
        <v>278</v>
      </c>
      <c r="B96" s="30" t="s">
        <v>414</v>
      </c>
      <c r="C96" s="3" t="s">
        <v>312</v>
      </c>
      <c r="D96" s="2" t="s">
        <v>313</v>
      </c>
      <c r="E96" s="2"/>
      <c r="F96" s="2">
        <v>830764</v>
      </c>
      <c r="G96" s="2">
        <v>736874</v>
      </c>
      <c r="H96" s="2">
        <v>0.5</v>
      </c>
      <c r="I96" s="2"/>
      <c r="J96" s="2"/>
      <c r="K96" s="2">
        <v>0.009</v>
      </c>
      <c r="L96" s="2">
        <f>K96*$L$7</f>
        <v>0.009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v>3</v>
      </c>
      <c r="AB96" s="2">
        <f>AA96*$AB$7</f>
        <v>0.0069</v>
      </c>
      <c r="AC96" s="2"/>
      <c r="AD96" s="44"/>
      <c r="AE96" s="29"/>
      <c r="AF96" s="29"/>
      <c r="AG96" s="64">
        <f t="shared" si="7"/>
        <v>0.015899999999999997</v>
      </c>
    </row>
    <row r="97" spans="1:33" ht="17.25" customHeight="1">
      <c r="A97" s="29">
        <v>285</v>
      </c>
      <c r="B97" s="30" t="s">
        <v>416</v>
      </c>
      <c r="C97" s="3" t="s">
        <v>237</v>
      </c>
      <c r="D97" s="2" t="s">
        <v>238</v>
      </c>
      <c r="E97" s="2" t="s">
        <v>239</v>
      </c>
      <c r="F97" s="2">
        <v>830646</v>
      </c>
      <c r="G97" s="2">
        <v>736859</v>
      </c>
      <c r="H97" s="2">
        <v>15</v>
      </c>
      <c r="I97" s="2"/>
      <c r="J97" s="2"/>
      <c r="K97" s="2">
        <v>7</v>
      </c>
      <c r="L97" s="2">
        <f>K97*$L$7</f>
        <v>7</v>
      </c>
      <c r="M97" s="2"/>
      <c r="N97" s="2"/>
      <c r="O97" s="2"/>
      <c r="P97" s="2"/>
      <c r="Q97" s="2"/>
      <c r="R97" s="2"/>
      <c r="S97" s="2"/>
      <c r="T97" s="2"/>
      <c r="U97" s="2">
        <v>30</v>
      </c>
      <c r="V97" s="2">
        <f>U97*$V$7</f>
        <v>0.015</v>
      </c>
      <c r="W97" s="2">
        <v>16</v>
      </c>
      <c r="X97" s="2">
        <f>W97*$X$7</f>
        <v>0.0128</v>
      </c>
      <c r="Y97" s="2">
        <v>3000</v>
      </c>
      <c r="Z97" s="2">
        <v>2.48</v>
      </c>
      <c r="AA97" s="2"/>
      <c r="AB97" s="2"/>
      <c r="AC97" s="2"/>
      <c r="AD97" s="44"/>
      <c r="AE97" s="29"/>
      <c r="AF97" s="29"/>
      <c r="AG97" s="64">
        <f t="shared" si="7"/>
        <v>9.5078</v>
      </c>
    </row>
    <row r="98" spans="1:33" ht="24.75" customHeight="1">
      <c r="A98" s="29">
        <v>279</v>
      </c>
      <c r="B98" s="30" t="s">
        <v>417</v>
      </c>
      <c r="C98" s="3" t="s">
        <v>415</v>
      </c>
      <c r="D98" s="2" t="s">
        <v>236</v>
      </c>
      <c r="E98" s="2"/>
      <c r="F98" s="2">
        <v>830675</v>
      </c>
      <c r="G98" s="2">
        <v>736720</v>
      </c>
      <c r="H98" s="2">
        <v>1</v>
      </c>
      <c r="I98" s="2"/>
      <c r="J98" s="2"/>
      <c r="K98" s="2">
        <v>0.5</v>
      </c>
      <c r="L98" s="2">
        <f>K98*$L$7</f>
        <v>0.5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>
        <v>14</v>
      </c>
      <c r="Z98" s="2">
        <v>0.011</v>
      </c>
      <c r="AA98" s="2"/>
      <c r="AB98" s="2"/>
      <c r="AC98" s="2"/>
      <c r="AD98" s="44"/>
      <c r="AE98" s="29"/>
      <c r="AF98" s="29"/>
      <c r="AG98" s="64">
        <f t="shared" si="7"/>
        <v>0.511</v>
      </c>
    </row>
    <row r="99" spans="1:33" ht="17.25" customHeight="1">
      <c r="A99" s="29"/>
      <c r="B99" s="97" t="s">
        <v>401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29"/>
    </row>
    <row r="100" spans="1:33" ht="17.25" customHeight="1">
      <c r="A100" s="29"/>
      <c r="B100" s="98" t="s">
        <v>410</v>
      </c>
      <c r="C100" s="99"/>
      <c r="D100" s="99"/>
      <c r="E100" s="10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44"/>
      <c r="AE100" s="29"/>
      <c r="AF100" s="29"/>
      <c r="AG100" s="78"/>
    </row>
    <row r="101" spans="1:33" ht="17.25" customHeight="1">
      <c r="A101" s="29">
        <v>1053</v>
      </c>
      <c r="B101" s="30" t="s">
        <v>418</v>
      </c>
      <c r="C101" s="3" t="s">
        <v>248</v>
      </c>
      <c r="D101" s="2" t="s">
        <v>249</v>
      </c>
      <c r="E101" s="2" t="s">
        <v>250</v>
      </c>
      <c r="F101" s="2">
        <v>830642</v>
      </c>
      <c r="G101" s="2">
        <v>736432</v>
      </c>
      <c r="H101" s="2">
        <v>6</v>
      </c>
      <c r="I101" s="2">
        <v>1</v>
      </c>
      <c r="J101" s="2">
        <f>I101*0.7</f>
        <v>0.7</v>
      </c>
      <c r="K101" s="2"/>
      <c r="L101" s="2"/>
      <c r="M101" s="2">
        <v>3</v>
      </c>
      <c r="N101" s="2">
        <f>M101*$N$7</f>
        <v>1.7999999999999998</v>
      </c>
      <c r="O101" s="2"/>
      <c r="P101" s="2"/>
      <c r="Q101" s="2"/>
      <c r="R101" s="2"/>
      <c r="S101" s="2">
        <v>20</v>
      </c>
      <c r="T101" s="2">
        <f>T7</f>
        <v>0.0003</v>
      </c>
      <c r="U101" s="2"/>
      <c r="V101" s="2"/>
      <c r="W101" s="2">
        <v>7</v>
      </c>
      <c r="X101" s="2">
        <f>W101*$X$7</f>
        <v>0.0056</v>
      </c>
      <c r="Y101" s="2"/>
      <c r="Z101" s="2"/>
      <c r="AA101" s="2"/>
      <c r="AB101" s="2"/>
      <c r="AC101" s="2"/>
      <c r="AD101" s="44"/>
      <c r="AE101" s="29"/>
      <c r="AF101" s="29"/>
      <c r="AG101" s="64">
        <f aca="true" t="shared" si="8" ref="AG101:AG117">J101+L101+N101+P101+R101+T101+V101+X101+Z101+AB101</f>
        <v>2.5059</v>
      </c>
    </row>
    <row r="102" spans="1:33" ht="17.25" customHeight="1">
      <c r="A102" s="29"/>
      <c r="B102" s="97" t="s">
        <v>401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29"/>
    </row>
    <row r="103" spans="1:33" s="65" customFormat="1" ht="17.25" customHeight="1">
      <c r="A103" s="29">
        <v>1054</v>
      </c>
      <c r="B103" s="63" t="s">
        <v>419</v>
      </c>
      <c r="C103" s="58" t="s">
        <v>251</v>
      </c>
      <c r="D103" s="27"/>
      <c r="E103" s="27"/>
      <c r="F103" s="2">
        <v>831257</v>
      </c>
      <c r="G103" s="2">
        <v>736611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>
        <v>20</v>
      </c>
      <c r="T103" s="27">
        <f>$T$7</f>
        <v>0.0003</v>
      </c>
      <c r="U103" s="27"/>
      <c r="V103" s="27"/>
      <c r="W103" s="27">
        <v>5</v>
      </c>
      <c r="X103" s="27">
        <f>W103*$X$7</f>
        <v>0.004</v>
      </c>
      <c r="Y103" s="27">
        <v>585</v>
      </c>
      <c r="Z103" s="27">
        <v>0.48</v>
      </c>
      <c r="AA103" s="27"/>
      <c r="AB103" s="27"/>
      <c r="AC103" s="27"/>
      <c r="AD103" s="64"/>
      <c r="AE103" s="29"/>
      <c r="AF103" s="29"/>
      <c r="AG103" s="64">
        <f t="shared" si="8"/>
        <v>0.4843</v>
      </c>
    </row>
    <row r="104" spans="1:33" ht="27" customHeight="1">
      <c r="A104" s="29">
        <v>1055</v>
      </c>
      <c r="B104" s="30" t="s">
        <v>420</v>
      </c>
      <c r="C104" s="3" t="s">
        <v>252</v>
      </c>
      <c r="D104" s="2" t="s">
        <v>253</v>
      </c>
      <c r="E104" s="2"/>
      <c r="F104" s="2">
        <v>831128</v>
      </c>
      <c r="G104" s="2">
        <v>737662</v>
      </c>
      <c r="H104" s="2">
        <v>5</v>
      </c>
      <c r="I104" s="2">
        <v>4</v>
      </c>
      <c r="J104" s="2">
        <f>I104*0.7</f>
        <v>2.8</v>
      </c>
      <c r="K104" s="2"/>
      <c r="L104" s="2"/>
      <c r="M104" s="2"/>
      <c r="N104" s="2"/>
      <c r="O104" s="2"/>
      <c r="P104" s="2"/>
      <c r="Q104" s="2"/>
      <c r="R104" s="2"/>
      <c r="S104" s="2">
        <v>8</v>
      </c>
      <c r="T104" s="2">
        <f>T7</f>
        <v>0.0003</v>
      </c>
      <c r="U104" s="2"/>
      <c r="V104" s="2"/>
      <c r="W104" s="2">
        <v>1</v>
      </c>
      <c r="X104" s="2">
        <f>W104*$X$7</f>
        <v>0.0008</v>
      </c>
      <c r="Y104" s="2"/>
      <c r="Z104" s="2"/>
      <c r="AA104" s="2"/>
      <c r="AB104" s="2"/>
      <c r="AC104" s="2"/>
      <c r="AD104" s="44"/>
      <c r="AE104" s="29"/>
      <c r="AF104" s="29"/>
      <c r="AG104" s="64">
        <f t="shared" si="8"/>
        <v>2.8011</v>
      </c>
    </row>
    <row r="105" spans="1:33" s="84" customFormat="1" ht="17.25" customHeight="1">
      <c r="A105" s="83"/>
      <c r="B105" s="102" t="s">
        <v>464</v>
      </c>
      <c r="C105" s="102"/>
      <c r="D105" s="102"/>
      <c r="E105" s="102"/>
      <c r="F105" s="102"/>
      <c r="G105" s="1"/>
      <c r="H105" s="1">
        <f>SUM(H67:H104)</f>
        <v>55.53</v>
      </c>
      <c r="I105" s="1">
        <f aca="true" t="shared" si="9" ref="I105:AG105">SUM(I67:I104)</f>
        <v>7</v>
      </c>
      <c r="J105" s="1">
        <f t="shared" si="9"/>
        <v>4.8999999999999995</v>
      </c>
      <c r="K105" s="1">
        <f t="shared" si="9"/>
        <v>15.499</v>
      </c>
      <c r="L105" s="1">
        <f t="shared" si="9"/>
        <v>15.499</v>
      </c>
      <c r="M105" s="1">
        <f t="shared" si="9"/>
        <v>9</v>
      </c>
      <c r="N105" s="1">
        <f t="shared" si="9"/>
        <v>5.3999999999999995</v>
      </c>
      <c r="O105" s="1">
        <f t="shared" si="9"/>
        <v>0.125</v>
      </c>
      <c r="P105" s="1">
        <f t="shared" si="9"/>
        <v>0.1</v>
      </c>
      <c r="Q105" s="1">
        <f t="shared" si="9"/>
        <v>3.835</v>
      </c>
      <c r="R105" s="1">
        <f t="shared" si="9"/>
        <v>1.0425</v>
      </c>
      <c r="S105" s="1">
        <f t="shared" si="9"/>
        <v>68</v>
      </c>
      <c r="T105" s="1">
        <f t="shared" si="9"/>
        <v>0.0012</v>
      </c>
      <c r="U105" s="1">
        <f t="shared" si="9"/>
        <v>43</v>
      </c>
      <c r="V105" s="1">
        <f t="shared" si="9"/>
        <v>0.0165</v>
      </c>
      <c r="W105" s="1">
        <f t="shared" si="9"/>
        <v>253</v>
      </c>
      <c r="X105" s="1">
        <f t="shared" si="9"/>
        <v>0.20240000000000002</v>
      </c>
      <c r="Y105" s="1">
        <f t="shared" si="9"/>
        <v>6728</v>
      </c>
      <c r="Z105" s="1">
        <f t="shared" si="9"/>
        <v>5.529</v>
      </c>
      <c r="AA105" s="1">
        <f t="shared" si="9"/>
        <v>6</v>
      </c>
      <c r="AB105" s="1">
        <f t="shared" si="9"/>
        <v>0.0138</v>
      </c>
      <c r="AC105" s="1">
        <f t="shared" si="9"/>
        <v>0</v>
      </c>
      <c r="AD105" s="1">
        <f t="shared" si="9"/>
        <v>1.2770000000000001</v>
      </c>
      <c r="AE105" s="1">
        <f t="shared" si="9"/>
        <v>0</v>
      </c>
      <c r="AF105" s="1">
        <f t="shared" si="9"/>
        <v>0</v>
      </c>
      <c r="AG105" s="1">
        <f t="shared" si="9"/>
        <v>32.7044</v>
      </c>
    </row>
    <row r="106" spans="1:33" ht="17.25" customHeight="1">
      <c r="A106" s="29"/>
      <c r="B106" s="70"/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3"/>
      <c r="AA106" s="72"/>
      <c r="AB106" s="72"/>
      <c r="AC106" s="72"/>
      <c r="AD106" s="74"/>
      <c r="AE106" s="75"/>
      <c r="AF106" s="76"/>
      <c r="AG106" s="29"/>
    </row>
    <row r="107" spans="1:33" ht="17.25" customHeight="1">
      <c r="A107" s="29"/>
      <c r="B107" s="97" t="s">
        <v>421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80"/>
    </row>
    <row r="108" spans="1:33" ht="17.25" customHeight="1">
      <c r="A108" s="29">
        <v>242</v>
      </c>
      <c r="B108" s="30" t="s">
        <v>422</v>
      </c>
      <c r="C108" s="3" t="s">
        <v>282</v>
      </c>
      <c r="D108" s="2" t="s">
        <v>283</v>
      </c>
      <c r="E108" s="2"/>
      <c r="F108" s="54">
        <v>832366</v>
      </c>
      <c r="G108" s="54">
        <v>735893</v>
      </c>
      <c r="H108" s="2">
        <v>15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>
        <v>1000</v>
      </c>
      <c r="T108" s="2">
        <f>T7*10</f>
        <v>0.0029999999999999996</v>
      </c>
      <c r="U108" s="2"/>
      <c r="V108" s="2"/>
      <c r="W108" s="2">
        <v>22</v>
      </c>
      <c r="X108" s="2">
        <f>W108*$X$7</f>
        <v>0.0176</v>
      </c>
      <c r="Y108" s="55"/>
      <c r="Z108" s="2"/>
      <c r="AA108" s="2"/>
      <c r="AB108" s="2"/>
      <c r="AC108" s="2"/>
      <c r="AD108" s="44"/>
      <c r="AE108" s="29"/>
      <c r="AF108" s="29"/>
      <c r="AG108" s="64">
        <f t="shared" si="8"/>
        <v>0.0206</v>
      </c>
    </row>
    <row r="109" spans="1:33" ht="17.25" customHeight="1">
      <c r="A109" s="29">
        <v>239</v>
      </c>
      <c r="B109" s="30" t="s">
        <v>423</v>
      </c>
      <c r="C109" s="3" t="s">
        <v>226</v>
      </c>
      <c r="D109" s="2" t="s">
        <v>20</v>
      </c>
      <c r="E109" s="2" t="s">
        <v>227</v>
      </c>
      <c r="F109" s="54">
        <v>832372</v>
      </c>
      <c r="G109" s="2">
        <v>735882</v>
      </c>
      <c r="H109" s="2">
        <v>1</v>
      </c>
      <c r="I109" s="2"/>
      <c r="J109" s="2"/>
      <c r="K109" s="2"/>
      <c r="L109" s="2"/>
      <c r="M109" s="2"/>
      <c r="N109" s="2"/>
      <c r="O109" s="2">
        <v>0.045</v>
      </c>
      <c r="P109" s="2">
        <f>O109*$P$7</f>
        <v>0.036</v>
      </c>
      <c r="Q109" s="2">
        <v>0.5</v>
      </c>
      <c r="R109" s="2">
        <f>Q109*$R$7</f>
        <v>0.25</v>
      </c>
      <c r="S109" s="2"/>
      <c r="T109" s="2"/>
      <c r="U109" s="2"/>
      <c r="V109" s="2"/>
      <c r="W109" s="2"/>
      <c r="X109" s="2"/>
      <c r="Y109" s="2">
        <v>48</v>
      </c>
      <c r="Z109" s="2">
        <v>0.039</v>
      </c>
      <c r="AA109" s="2">
        <v>2</v>
      </c>
      <c r="AB109" s="2">
        <f>AA109*$AB$7</f>
        <v>0.0046</v>
      </c>
      <c r="AC109" s="2"/>
      <c r="AD109" s="44"/>
      <c r="AE109" s="29"/>
      <c r="AF109" s="29"/>
      <c r="AG109" s="64">
        <f t="shared" si="8"/>
        <v>0.32959999999999995</v>
      </c>
    </row>
    <row r="110" spans="1:33" ht="17.25" customHeight="1">
      <c r="A110" s="29">
        <v>257</v>
      </c>
      <c r="B110" s="30" t="s">
        <v>424</v>
      </c>
      <c r="C110" s="3" t="s">
        <v>228</v>
      </c>
      <c r="D110" s="2" t="s">
        <v>229</v>
      </c>
      <c r="E110" s="2" t="s">
        <v>230</v>
      </c>
      <c r="F110" s="2">
        <v>832380</v>
      </c>
      <c r="G110" s="2">
        <v>735876</v>
      </c>
      <c r="H110" s="2">
        <v>2.7</v>
      </c>
      <c r="I110" s="2"/>
      <c r="J110" s="2"/>
      <c r="K110" s="2">
        <v>0.25</v>
      </c>
      <c r="L110" s="2">
        <f>K110*$L$7</f>
        <v>0.25</v>
      </c>
      <c r="M110" s="2"/>
      <c r="N110" s="2"/>
      <c r="O110" s="2"/>
      <c r="P110" s="2"/>
      <c r="Q110" s="2">
        <v>0.25</v>
      </c>
      <c r="R110" s="2">
        <f>Q110*$R$7</f>
        <v>0.125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44"/>
      <c r="AE110" s="29"/>
      <c r="AF110" s="29"/>
      <c r="AG110" s="64">
        <f t="shared" si="8"/>
        <v>0.375</v>
      </c>
    </row>
    <row r="111" spans="1:33" ht="17.25" customHeight="1">
      <c r="A111" s="29">
        <v>234</v>
      </c>
      <c r="B111" s="30" t="s">
        <v>425</v>
      </c>
      <c r="C111" s="3" t="s">
        <v>220</v>
      </c>
      <c r="D111" s="2" t="s">
        <v>221</v>
      </c>
      <c r="E111" s="2"/>
      <c r="F111" s="2">
        <v>832260</v>
      </c>
      <c r="G111" s="2">
        <v>735582</v>
      </c>
      <c r="H111" s="2">
        <v>2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>
        <v>3</v>
      </c>
      <c r="T111" s="2">
        <f>T7</f>
        <v>0.0003</v>
      </c>
      <c r="U111" s="2"/>
      <c r="V111" s="2"/>
      <c r="W111" s="2">
        <v>3</v>
      </c>
      <c r="X111" s="2">
        <f aca="true" t="shared" si="10" ref="X111:X117">W111*$X$7</f>
        <v>0.0024000000000000002</v>
      </c>
      <c r="Y111" s="2">
        <v>2000</v>
      </c>
      <c r="Z111" s="2">
        <v>1.65</v>
      </c>
      <c r="AA111" s="2"/>
      <c r="AB111" s="2"/>
      <c r="AC111" s="2"/>
      <c r="AD111" s="44"/>
      <c r="AE111" s="29"/>
      <c r="AF111" s="29"/>
      <c r="AG111" s="64">
        <f t="shared" si="8"/>
        <v>1.6526999999999998</v>
      </c>
    </row>
    <row r="112" spans="1:33" ht="17.25" customHeight="1">
      <c r="A112" s="29">
        <v>236</v>
      </c>
      <c r="B112" s="30" t="s">
        <v>426</v>
      </c>
      <c r="C112" s="3" t="s">
        <v>223</v>
      </c>
      <c r="D112" s="2" t="s">
        <v>0</v>
      </c>
      <c r="E112" s="2"/>
      <c r="F112" s="2">
        <v>832163</v>
      </c>
      <c r="G112" s="2">
        <v>735474</v>
      </c>
      <c r="H112" s="2">
        <v>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>
        <v>28</v>
      </c>
      <c r="T112" s="2">
        <f>T7</f>
        <v>0.0003</v>
      </c>
      <c r="U112" s="2">
        <v>2</v>
      </c>
      <c r="V112" s="2">
        <f>U112*$V$7</f>
        <v>0.001</v>
      </c>
      <c r="W112" s="2">
        <v>6</v>
      </c>
      <c r="X112" s="2">
        <f t="shared" si="10"/>
        <v>0.0048000000000000004</v>
      </c>
      <c r="Y112" s="27">
        <v>2400</v>
      </c>
      <c r="Z112" s="2">
        <v>1.98</v>
      </c>
      <c r="AA112" s="2"/>
      <c r="AB112" s="2"/>
      <c r="AC112" s="2"/>
      <c r="AD112" s="44"/>
      <c r="AE112" s="29"/>
      <c r="AF112" s="29"/>
      <c r="AG112" s="64">
        <f t="shared" si="8"/>
        <v>1.9861</v>
      </c>
    </row>
    <row r="113" spans="1:33" ht="17.25" customHeight="1">
      <c r="A113" s="29">
        <v>235</v>
      </c>
      <c r="B113" s="30" t="s">
        <v>427</v>
      </c>
      <c r="C113" s="3" t="s">
        <v>222</v>
      </c>
      <c r="D113" s="2" t="s">
        <v>18</v>
      </c>
      <c r="E113" s="2"/>
      <c r="F113" s="2">
        <v>822141</v>
      </c>
      <c r="G113" s="2">
        <v>735445</v>
      </c>
      <c r="H113" s="2">
        <v>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3</v>
      </c>
      <c r="X113" s="2">
        <f t="shared" si="10"/>
        <v>0.0024000000000000002</v>
      </c>
      <c r="Y113" s="2">
        <v>15000</v>
      </c>
      <c r="Z113" s="2">
        <v>12.41</v>
      </c>
      <c r="AA113" s="2"/>
      <c r="AB113" s="2"/>
      <c r="AC113" s="2"/>
      <c r="AD113" s="44"/>
      <c r="AE113" s="29"/>
      <c r="AF113" s="29"/>
      <c r="AG113" s="64">
        <f t="shared" si="8"/>
        <v>12.4124</v>
      </c>
    </row>
    <row r="114" spans="1:33" ht="17.25" customHeight="1">
      <c r="A114" s="29">
        <v>237</v>
      </c>
      <c r="B114" s="30" t="s">
        <v>428</v>
      </c>
      <c r="C114" s="3" t="s">
        <v>224</v>
      </c>
      <c r="D114" s="2" t="s">
        <v>225</v>
      </c>
      <c r="E114" s="2"/>
      <c r="F114" s="2">
        <v>832110</v>
      </c>
      <c r="G114" s="2">
        <v>735398</v>
      </c>
      <c r="H114" s="2">
        <v>0.75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>
        <v>60</v>
      </c>
      <c r="T114" s="2">
        <f>T7</f>
        <v>0.0003</v>
      </c>
      <c r="U114" s="2"/>
      <c r="V114" s="2"/>
      <c r="W114" s="2">
        <v>3</v>
      </c>
      <c r="X114" s="2">
        <f t="shared" si="10"/>
        <v>0.0024000000000000002</v>
      </c>
      <c r="Y114" s="41">
        <f>3500/4</f>
        <v>875</v>
      </c>
      <c r="Z114" s="2">
        <v>0.72</v>
      </c>
      <c r="AA114" s="2"/>
      <c r="AB114" s="2"/>
      <c r="AC114" s="2"/>
      <c r="AD114" s="44"/>
      <c r="AE114" s="29"/>
      <c r="AF114" s="29"/>
      <c r="AG114" s="77">
        <f t="shared" si="8"/>
        <v>0.7227</v>
      </c>
    </row>
    <row r="115" spans="1:33" ht="24" customHeight="1">
      <c r="A115" s="29">
        <v>483</v>
      </c>
      <c r="B115" s="30" t="s">
        <v>429</v>
      </c>
      <c r="C115" s="3" t="s">
        <v>246</v>
      </c>
      <c r="D115" s="2" t="s">
        <v>247</v>
      </c>
      <c r="E115" s="2"/>
      <c r="F115" s="2">
        <v>832078</v>
      </c>
      <c r="G115" s="2">
        <v>735337</v>
      </c>
      <c r="H115" s="2"/>
      <c r="I115" s="2">
        <v>2</v>
      </c>
      <c r="J115" s="2">
        <f>I115*$J$7</f>
        <v>1.4</v>
      </c>
      <c r="K115" s="2"/>
      <c r="L115" s="2"/>
      <c r="M115" s="2">
        <v>1</v>
      </c>
      <c r="N115" s="2">
        <f>M115*$N$7</f>
        <v>0.6</v>
      </c>
      <c r="O115" s="2"/>
      <c r="P115" s="2"/>
      <c r="Q115" s="2"/>
      <c r="R115" s="2"/>
      <c r="S115" s="2">
        <v>67</v>
      </c>
      <c r="T115" s="2">
        <f>T7</f>
        <v>0.0003</v>
      </c>
      <c r="U115" s="2">
        <v>10</v>
      </c>
      <c r="V115" s="2"/>
      <c r="W115" s="2">
        <v>20</v>
      </c>
      <c r="X115" s="2">
        <f t="shared" si="10"/>
        <v>0.016</v>
      </c>
      <c r="Y115" s="2">
        <v>1500</v>
      </c>
      <c r="Z115" s="2">
        <v>1.24</v>
      </c>
      <c r="AA115" s="2"/>
      <c r="AB115" s="2"/>
      <c r="AC115" s="2"/>
      <c r="AD115" s="44"/>
      <c r="AE115" s="29"/>
      <c r="AF115" s="29"/>
      <c r="AG115" s="64">
        <f t="shared" si="8"/>
        <v>3.2563000000000004</v>
      </c>
    </row>
    <row r="116" spans="1:33" ht="17.25" customHeight="1">
      <c r="A116" s="29">
        <v>481</v>
      </c>
      <c r="B116" s="30" t="s">
        <v>430</v>
      </c>
      <c r="C116" s="3" t="s">
        <v>244</v>
      </c>
      <c r="D116" s="2" t="s">
        <v>245</v>
      </c>
      <c r="E116" s="2"/>
      <c r="F116" s="2">
        <v>832078</v>
      </c>
      <c r="G116" s="2">
        <v>735337</v>
      </c>
      <c r="H116" s="2">
        <v>7</v>
      </c>
      <c r="I116" s="2"/>
      <c r="J116" s="2"/>
      <c r="K116" s="2"/>
      <c r="L116" s="2"/>
      <c r="M116" s="2">
        <v>0.75</v>
      </c>
      <c r="N116" s="2">
        <f>M116*$N$7</f>
        <v>0.44999999999999996</v>
      </c>
      <c r="O116" s="2"/>
      <c r="P116" s="2"/>
      <c r="Q116" s="2"/>
      <c r="R116" s="2"/>
      <c r="S116" s="2"/>
      <c r="T116" s="2"/>
      <c r="U116" s="2"/>
      <c r="V116" s="2"/>
      <c r="W116" s="2">
        <v>11</v>
      </c>
      <c r="X116" s="2">
        <f t="shared" si="10"/>
        <v>0.0088</v>
      </c>
      <c r="Y116" s="2">
        <v>750</v>
      </c>
      <c r="Z116" s="2">
        <v>0.62</v>
      </c>
      <c r="AA116" s="2"/>
      <c r="AB116" s="2"/>
      <c r="AC116" s="2"/>
      <c r="AD116" s="44"/>
      <c r="AE116" s="29"/>
      <c r="AF116" s="29"/>
      <c r="AG116" s="64">
        <f t="shared" si="8"/>
        <v>1.0788</v>
      </c>
    </row>
    <row r="117" spans="1:33" ht="17.25" customHeight="1">
      <c r="A117" s="29">
        <v>1</v>
      </c>
      <c r="B117" s="30" t="s">
        <v>431</v>
      </c>
      <c r="C117" s="3" t="s">
        <v>215</v>
      </c>
      <c r="D117" s="2" t="s">
        <v>216</v>
      </c>
      <c r="E117" s="2" t="s">
        <v>217</v>
      </c>
      <c r="F117" s="2">
        <v>831826</v>
      </c>
      <c r="G117" s="2">
        <v>735399</v>
      </c>
      <c r="H117" s="2">
        <v>2.5</v>
      </c>
      <c r="I117" s="2"/>
      <c r="J117" s="2"/>
      <c r="K117" s="2"/>
      <c r="L117" s="2"/>
      <c r="M117" s="2"/>
      <c r="N117" s="2"/>
      <c r="O117" s="2">
        <v>0.027</v>
      </c>
      <c r="P117" s="2">
        <f>O117*$P$7</f>
        <v>0.0216</v>
      </c>
      <c r="Q117" s="2">
        <v>0.2</v>
      </c>
      <c r="R117" s="2">
        <f>Q117*$R$7</f>
        <v>0.1</v>
      </c>
      <c r="S117" s="2"/>
      <c r="T117" s="2"/>
      <c r="U117" s="2"/>
      <c r="V117" s="2"/>
      <c r="W117" s="2">
        <v>2</v>
      </c>
      <c r="X117" s="2">
        <f t="shared" si="10"/>
        <v>0.0016</v>
      </c>
      <c r="Y117" s="2">
        <v>20</v>
      </c>
      <c r="Z117" s="2">
        <v>0.016</v>
      </c>
      <c r="AA117" s="2"/>
      <c r="AB117" s="2"/>
      <c r="AC117" s="2"/>
      <c r="AD117" s="44">
        <f>P117+R117+X117+Z117</f>
        <v>0.13920000000000002</v>
      </c>
      <c r="AE117" s="29"/>
      <c r="AF117" s="29"/>
      <c r="AG117" s="64">
        <f t="shared" si="8"/>
        <v>0.13920000000000002</v>
      </c>
    </row>
    <row r="118" spans="1:33" s="84" customFormat="1" ht="17.25" customHeight="1">
      <c r="A118" s="83"/>
      <c r="B118" s="102" t="s">
        <v>474</v>
      </c>
      <c r="C118" s="102"/>
      <c r="D118" s="102"/>
      <c r="E118" s="102"/>
      <c r="F118" s="102"/>
      <c r="G118" s="1"/>
      <c r="H118" s="1">
        <f>SUM(H108:H117)</f>
        <v>41.95</v>
      </c>
      <c r="I118" s="1">
        <f aca="true" t="shared" si="11" ref="I118:AG118">SUM(I108:I117)</f>
        <v>2</v>
      </c>
      <c r="J118" s="1">
        <f t="shared" si="11"/>
        <v>1.4</v>
      </c>
      <c r="K118" s="1">
        <f t="shared" si="11"/>
        <v>0.25</v>
      </c>
      <c r="L118" s="1">
        <f t="shared" si="11"/>
        <v>0.25</v>
      </c>
      <c r="M118" s="1">
        <f t="shared" si="11"/>
        <v>1.75</v>
      </c>
      <c r="N118" s="1">
        <f t="shared" si="11"/>
        <v>1.0499999999999998</v>
      </c>
      <c r="O118" s="1">
        <f t="shared" si="11"/>
        <v>0.072</v>
      </c>
      <c r="P118" s="1">
        <f t="shared" si="11"/>
        <v>0.0576</v>
      </c>
      <c r="Q118" s="1">
        <f t="shared" si="11"/>
        <v>0.95</v>
      </c>
      <c r="R118" s="1">
        <f t="shared" si="11"/>
        <v>0.475</v>
      </c>
      <c r="S118" s="1">
        <f t="shared" si="11"/>
        <v>1158</v>
      </c>
      <c r="T118" s="1">
        <f t="shared" si="11"/>
        <v>0.0042</v>
      </c>
      <c r="U118" s="1">
        <f t="shared" si="11"/>
        <v>12</v>
      </c>
      <c r="V118" s="1">
        <f t="shared" si="11"/>
        <v>0.001</v>
      </c>
      <c r="W118" s="1">
        <f t="shared" si="11"/>
        <v>70</v>
      </c>
      <c r="X118" s="1">
        <f t="shared" si="11"/>
        <v>0.056</v>
      </c>
      <c r="Y118" s="1">
        <f t="shared" si="11"/>
        <v>22593</v>
      </c>
      <c r="Z118" s="1">
        <f t="shared" si="11"/>
        <v>18.674999999999997</v>
      </c>
      <c r="AA118" s="1">
        <f t="shared" si="11"/>
        <v>2</v>
      </c>
      <c r="AB118" s="1">
        <f t="shared" si="11"/>
        <v>0.0046</v>
      </c>
      <c r="AC118" s="1">
        <f t="shared" si="11"/>
        <v>0</v>
      </c>
      <c r="AD118" s="1">
        <f t="shared" si="11"/>
        <v>0.13920000000000002</v>
      </c>
      <c r="AE118" s="1">
        <f t="shared" si="11"/>
        <v>0</v>
      </c>
      <c r="AF118" s="1">
        <f t="shared" si="11"/>
        <v>0</v>
      </c>
      <c r="AG118" s="1">
        <f t="shared" si="11"/>
        <v>21.973399999999998</v>
      </c>
    </row>
    <row r="119" ht="17.25" customHeight="1"/>
    <row r="120" spans="1:33" ht="17.25" customHeight="1">
      <c r="A120" s="29"/>
      <c r="B120" s="97" t="s">
        <v>432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80"/>
    </row>
    <row r="121" spans="1:33" ht="17.25" customHeight="1">
      <c r="A121" s="29"/>
      <c r="B121" s="30" t="s">
        <v>433</v>
      </c>
      <c r="C121" s="3" t="s">
        <v>208</v>
      </c>
      <c r="D121" s="2" t="s">
        <v>209</v>
      </c>
      <c r="E121" s="2" t="s">
        <v>210</v>
      </c>
      <c r="F121" s="2">
        <v>832344</v>
      </c>
      <c r="G121" s="2">
        <v>735305</v>
      </c>
      <c r="H121" s="2">
        <v>0.2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>
        <v>35</v>
      </c>
      <c r="T121" s="2">
        <f>T7</f>
        <v>0.0003</v>
      </c>
      <c r="U121" s="2"/>
      <c r="V121" s="2"/>
      <c r="W121" s="2"/>
      <c r="X121" s="2"/>
      <c r="Y121" s="2">
        <v>300</v>
      </c>
      <c r="Z121" s="2">
        <v>0.25</v>
      </c>
      <c r="AA121" s="2"/>
      <c r="AB121" s="2"/>
      <c r="AC121" s="2"/>
      <c r="AD121" s="44"/>
      <c r="AE121" s="29"/>
      <c r="AF121" s="29"/>
      <c r="AG121" s="64">
        <f>J121+L121+N121+P121+R121+T121+V121+X121+Z121+AB121</f>
        <v>0.2503</v>
      </c>
    </row>
    <row r="122" spans="1:33" s="84" customFormat="1" ht="17.25" customHeight="1">
      <c r="A122" s="83"/>
      <c r="B122" s="102" t="s">
        <v>465</v>
      </c>
      <c r="C122" s="102"/>
      <c r="D122" s="102"/>
      <c r="E122" s="102"/>
      <c r="F122" s="102"/>
      <c r="G122" s="1"/>
      <c r="H122" s="1">
        <f>H121</f>
        <v>0.2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>
        <f>S121</f>
        <v>35</v>
      </c>
      <c r="T122" s="1">
        <f>T121</f>
        <v>0.0003</v>
      </c>
      <c r="U122" s="1"/>
      <c r="V122" s="1"/>
      <c r="W122" s="1"/>
      <c r="X122" s="1"/>
      <c r="Y122" s="1">
        <f>Y121</f>
        <v>300</v>
      </c>
      <c r="Z122" s="1">
        <f>Z121</f>
        <v>0.25</v>
      </c>
      <c r="AA122" s="1"/>
      <c r="AB122" s="1"/>
      <c r="AC122" s="1"/>
      <c r="AD122" s="1"/>
      <c r="AE122" s="1"/>
      <c r="AF122" s="1"/>
      <c r="AG122" s="88">
        <f>AG121</f>
        <v>0.2503</v>
      </c>
    </row>
    <row r="123" ht="17.25" customHeight="1"/>
    <row r="124" spans="1:33" ht="17.25" customHeight="1">
      <c r="A124" s="29"/>
      <c r="B124" s="97" t="s">
        <v>475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80"/>
    </row>
    <row r="125" spans="1:33" ht="17.25" customHeight="1">
      <c r="A125" s="29">
        <v>262</v>
      </c>
      <c r="B125" s="30" t="s">
        <v>434</v>
      </c>
      <c r="C125" s="3" t="s">
        <v>233</v>
      </c>
      <c r="D125" s="2" t="s">
        <v>234</v>
      </c>
      <c r="E125" s="2"/>
      <c r="F125" s="2">
        <v>832250</v>
      </c>
      <c r="G125" s="2">
        <v>735803</v>
      </c>
      <c r="H125" s="2">
        <v>1</v>
      </c>
      <c r="I125" s="2">
        <v>0.004</v>
      </c>
      <c r="J125" s="2">
        <f>I125*$J$7</f>
        <v>0.0028</v>
      </c>
      <c r="K125" s="2"/>
      <c r="L125" s="2"/>
      <c r="M125" s="2"/>
      <c r="N125" s="2"/>
      <c r="O125" s="2">
        <v>0.045</v>
      </c>
      <c r="P125" s="2">
        <f>O125*$P$7</f>
        <v>0.036</v>
      </c>
      <c r="Q125" s="2"/>
      <c r="R125" s="2"/>
      <c r="S125" s="2"/>
      <c r="T125" s="2"/>
      <c r="U125" s="2"/>
      <c r="V125" s="2"/>
      <c r="W125" s="2"/>
      <c r="X125" s="2"/>
      <c r="Y125" s="2">
        <v>300</v>
      </c>
      <c r="Z125" s="2">
        <v>0.25</v>
      </c>
      <c r="AA125" s="2"/>
      <c r="AB125" s="2"/>
      <c r="AC125" s="2"/>
      <c r="AD125" s="44"/>
      <c r="AE125" s="29"/>
      <c r="AF125" s="29"/>
      <c r="AG125" s="64">
        <f>J125+L125+N125+P125+R125+T125+V125+X125+Z125+AB125</f>
        <v>0.2888</v>
      </c>
    </row>
    <row r="126" spans="1:33" s="84" customFormat="1" ht="17.25" customHeight="1">
      <c r="A126" s="83"/>
      <c r="B126" s="102" t="s">
        <v>476</v>
      </c>
      <c r="C126" s="102"/>
      <c r="D126" s="102"/>
      <c r="E126" s="102"/>
      <c r="F126" s="102"/>
      <c r="G126" s="1"/>
      <c r="H126" s="1">
        <f>H125</f>
        <v>1</v>
      </c>
      <c r="I126" s="1">
        <f>I125</f>
        <v>0.004</v>
      </c>
      <c r="J126" s="1">
        <f>J125</f>
        <v>0.0028</v>
      </c>
      <c r="K126" s="1"/>
      <c r="L126" s="1"/>
      <c r="M126" s="1"/>
      <c r="N126" s="1"/>
      <c r="O126" s="1">
        <f>O125</f>
        <v>0.045</v>
      </c>
      <c r="P126" s="1">
        <f>P125</f>
        <v>0.036</v>
      </c>
      <c r="Q126" s="1"/>
      <c r="R126" s="1"/>
      <c r="S126" s="1"/>
      <c r="T126" s="1"/>
      <c r="U126" s="1"/>
      <c r="V126" s="1"/>
      <c r="W126" s="1"/>
      <c r="X126" s="1"/>
      <c r="Y126" s="1">
        <f>Y125</f>
        <v>300</v>
      </c>
      <c r="Z126" s="1">
        <f>Z125</f>
        <v>0.25</v>
      </c>
      <c r="AA126" s="1"/>
      <c r="AB126" s="1"/>
      <c r="AC126" s="1"/>
      <c r="AD126" s="1"/>
      <c r="AE126" s="1"/>
      <c r="AF126" s="1"/>
      <c r="AG126" s="88">
        <f>AG125</f>
        <v>0.2888</v>
      </c>
    </row>
    <row r="127" ht="17.25" customHeight="1"/>
    <row r="128" spans="1:33" ht="17.25" customHeight="1">
      <c r="A128" s="29"/>
      <c r="B128" s="97" t="s">
        <v>466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80"/>
    </row>
    <row r="129" spans="1:33" ht="17.25" customHeight="1">
      <c r="A129" s="29">
        <v>233</v>
      </c>
      <c r="B129" s="30" t="s">
        <v>467</v>
      </c>
      <c r="C129" s="3" t="s">
        <v>218</v>
      </c>
      <c r="D129" s="2" t="s">
        <v>219</v>
      </c>
      <c r="E129" s="2"/>
      <c r="F129" s="2">
        <v>831297</v>
      </c>
      <c r="G129" s="2">
        <v>735595</v>
      </c>
      <c r="H129" s="2">
        <v>3</v>
      </c>
      <c r="I129" s="2"/>
      <c r="J129" s="2"/>
      <c r="K129" s="2"/>
      <c r="L129" s="2"/>
      <c r="M129" s="2"/>
      <c r="N129" s="2"/>
      <c r="O129" s="2">
        <v>2</v>
      </c>
      <c r="P129" s="2">
        <f>O129*$P$7</f>
        <v>1.6</v>
      </c>
      <c r="Q129" s="2"/>
      <c r="R129" s="2"/>
      <c r="S129" s="2"/>
      <c r="T129" s="2"/>
      <c r="U129" s="2"/>
      <c r="V129" s="2"/>
      <c r="W129" s="2">
        <v>6</v>
      </c>
      <c r="X129" s="2">
        <f>W129*$X$7</f>
        <v>0.0048000000000000004</v>
      </c>
      <c r="Y129" s="2"/>
      <c r="Z129" s="2"/>
      <c r="AA129" s="2"/>
      <c r="AB129" s="2"/>
      <c r="AC129" s="2"/>
      <c r="AD129" s="44"/>
      <c r="AE129" s="29"/>
      <c r="AF129" s="29"/>
      <c r="AG129" s="81">
        <f>J129+L129+N129+P129+R129+T129+V129+X129+Z129+AB129</f>
        <v>1.6048</v>
      </c>
    </row>
    <row r="130" spans="1:33" ht="17.25" customHeight="1">
      <c r="A130" s="29">
        <v>261</v>
      </c>
      <c r="B130" s="30" t="s">
        <v>468</v>
      </c>
      <c r="C130" s="3" t="s">
        <v>231</v>
      </c>
      <c r="D130" s="2" t="s">
        <v>232</v>
      </c>
      <c r="E130" s="2"/>
      <c r="F130" s="2">
        <v>831008</v>
      </c>
      <c r="G130" s="2">
        <v>735610</v>
      </c>
      <c r="H130" s="2">
        <v>3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>
        <v>4</v>
      </c>
      <c r="X130" s="2">
        <f>W130*$X$7</f>
        <v>0.0032</v>
      </c>
      <c r="Y130" s="2"/>
      <c r="Z130" s="2"/>
      <c r="AA130" s="2"/>
      <c r="AB130" s="2"/>
      <c r="AC130" s="2"/>
      <c r="AD130" s="44"/>
      <c r="AE130" s="29"/>
      <c r="AF130" s="29"/>
      <c r="AG130" s="81">
        <f>J130+L130+N130+P130+R130+T130+V130+X130+Z130+AB130</f>
        <v>0.0032</v>
      </c>
    </row>
    <row r="131" spans="1:33" ht="17.25" customHeight="1">
      <c r="A131" s="29">
        <v>263</v>
      </c>
      <c r="B131" s="30" t="s">
        <v>469</v>
      </c>
      <c r="C131" s="3" t="s">
        <v>74</v>
      </c>
      <c r="D131" s="2" t="s">
        <v>284</v>
      </c>
      <c r="E131" s="2"/>
      <c r="F131" s="2">
        <v>831008</v>
      </c>
      <c r="G131" s="2">
        <v>735618</v>
      </c>
      <c r="H131" s="2">
        <v>30</v>
      </c>
      <c r="I131" s="2"/>
      <c r="J131" s="2"/>
      <c r="K131" s="2">
        <v>5</v>
      </c>
      <c r="L131" s="2">
        <f>K131*$L$7</f>
        <v>5</v>
      </c>
      <c r="M131" s="2"/>
      <c r="N131" s="2"/>
      <c r="O131" s="2"/>
      <c r="P131" s="2"/>
      <c r="Q131" s="2">
        <v>2</v>
      </c>
      <c r="R131" s="40">
        <f>Q131*$R$7</f>
        <v>1</v>
      </c>
      <c r="S131" s="2"/>
      <c r="T131" s="2"/>
      <c r="U131" s="2"/>
      <c r="V131" s="2"/>
      <c r="W131" s="2">
        <v>29</v>
      </c>
      <c r="X131" s="2"/>
      <c r="Y131" s="2">
        <v>200</v>
      </c>
      <c r="Z131" s="2">
        <v>0.16</v>
      </c>
      <c r="AA131" s="2"/>
      <c r="AB131" s="2"/>
      <c r="AC131" s="2"/>
      <c r="AD131" s="44"/>
      <c r="AE131" s="29"/>
      <c r="AF131" s="29"/>
      <c r="AG131" s="81">
        <f>J131+L131+N131+P131+R131+T131+V131+X131+Z131+AB131</f>
        <v>6.16</v>
      </c>
    </row>
    <row r="132" spans="1:33" ht="17.25" customHeight="1">
      <c r="A132" s="29" t="s">
        <v>339</v>
      </c>
      <c r="B132" s="30" t="s">
        <v>470</v>
      </c>
      <c r="C132" s="58" t="s">
        <v>285</v>
      </c>
      <c r="D132" s="2" t="s">
        <v>17</v>
      </c>
      <c r="E132" s="2"/>
      <c r="F132" s="2">
        <v>830686</v>
      </c>
      <c r="G132" s="2">
        <v>735808</v>
      </c>
      <c r="H132" s="2"/>
      <c r="I132" s="2">
        <v>7</v>
      </c>
      <c r="J132" s="2">
        <f>I132*$J$7</f>
        <v>4.8999999999999995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44"/>
      <c r="AE132" s="29"/>
      <c r="AF132" s="29"/>
      <c r="AG132" s="81">
        <f>J132+L132+N132+P132+R132+T132+V132+X132+Z132+AB132</f>
        <v>4.8999999999999995</v>
      </c>
    </row>
    <row r="133" spans="1:33" ht="27" customHeight="1">
      <c r="A133" s="29"/>
      <c r="B133" s="30" t="s">
        <v>471</v>
      </c>
      <c r="C133" s="58" t="s">
        <v>436</v>
      </c>
      <c r="D133" s="2" t="s">
        <v>435</v>
      </c>
      <c r="E133" s="2" t="s">
        <v>437</v>
      </c>
      <c r="F133" s="2">
        <v>830303</v>
      </c>
      <c r="G133" s="2">
        <v>736095</v>
      </c>
      <c r="H133" s="2"/>
      <c r="I133" s="2">
        <v>8</v>
      </c>
      <c r="J133" s="2">
        <f>I133*1</f>
        <v>8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44"/>
      <c r="AE133" s="29"/>
      <c r="AF133" s="29"/>
      <c r="AG133" s="81">
        <f>J133+L133+N133+P133+R133+T133+V133+X133+Z133+AB133</f>
        <v>8</v>
      </c>
    </row>
    <row r="134" spans="1:33" s="84" customFormat="1" ht="17.25" customHeight="1">
      <c r="A134" s="83"/>
      <c r="B134" s="102" t="s">
        <v>477</v>
      </c>
      <c r="C134" s="102"/>
      <c r="D134" s="102"/>
      <c r="E134" s="102"/>
      <c r="F134" s="102"/>
      <c r="G134" s="1"/>
      <c r="H134" s="1">
        <f>SUM(H129:H133)</f>
        <v>36</v>
      </c>
      <c r="I134" s="1">
        <f aca="true" t="shared" si="12" ref="I134:AG134">SUM(I129:I133)</f>
        <v>15</v>
      </c>
      <c r="J134" s="1">
        <f t="shared" si="12"/>
        <v>12.899999999999999</v>
      </c>
      <c r="K134" s="1">
        <f t="shared" si="12"/>
        <v>5</v>
      </c>
      <c r="L134" s="1">
        <f t="shared" si="12"/>
        <v>5</v>
      </c>
      <c r="M134" s="1"/>
      <c r="N134" s="1"/>
      <c r="O134" s="1">
        <f t="shared" si="12"/>
        <v>2</v>
      </c>
      <c r="P134" s="1">
        <f t="shared" si="12"/>
        <v>1.6</v>
      </c>
      <c r="Q134" s="1">
        <f t="shared" si="12"/>
        <v>2</v>
      </c>
      <c r="R134" s="1">
        <f t="shared" si="12"/>
        <v>1</v>
      </c>
      <c r="S134" s="1"/>
      <c r="T134" s="1"/>
      <c r="U134" s="1"/>
      <c r="V134" s="1"/>
      <c r="W134" s="1">
        <f t="shared" si="12"/>
        <v>39</v>
      </c>
      <c r="X134" s="1">
        <f t="shared" si="12"/>
        <v>0.008</v>
      </c>
      <c r="Y134" s="1">
        <f t="shared" si="12"/>
        <v>200</v>
      </c>
      <c r="Z134" s="1"/>
      <c r="AA134" s="1"/>
      <c r="AB134" s="1"/>
      <c r="AC134" s="1">
        <f t="shared" si="12"/>
        <v>0</v>
      </c>
      <c r="AD134" s="1">
        <f t="shared" si="12"/>
        <v>0</v>
      </c>
      <c r="AE134" s="1">
        <f t="shared" si="12"/>
        <v>0</v>
      </c>
      <c r="AF134" s="1">
        <f t="shared" si="12"/>
        <v>0</v>
      </c>
      <c r="AG134" s="30">
        <f t="shared" si="12"/>
        <v>20.668</v>
      </c>
    </row>
    <row r="135" spans="1:33" ht="21.75" customHeight="1">
      <c r="A135" s="101" t="s">
        <v>439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29"/>
      <c r="AG135" s="29"/>
    </row>
    <row r="136" spans="1:33" ht="17.25" customHeight="1">
      <c r="A136" s="29"/>
      <c r="B136" s="97" t="s">
        <v>438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29"/>
    </row>
    <row r="137" spans="1:33" ht="17.25" customHeight="1">
      <c r="A137" s="29" t="s">
        <v>317</v>
      </c>
      <c r="B137" s="30" t="s">
        <v>8</v>
      </c>
      <c r="C137" s="3" t="s">
        <v>318</v>
      </c>
      <c r="D137" s="2" t="s">
        <v>319</v>
      </c>
      <c r="E137" s="2" t="s">
        <v>322</v>
      </c>
      <c r="F137" s="2">
        <v>830173</v>
      </c>
      <c r="G137" s="2">
        <v>733575</v>
      </c>
      <c r="H137" s="2">
        <v>23</v>
      </c>
      <c r="I137" s="2"/>
      <c r="J137" s="2"/>
      <c r="K137" s="2">
        <v>1</v>
      </c>
      <c r="L137" s="2">
        <f>K137*$L$7</f>
        <v>1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>
        <v>27</v>
      </c>
      <c r="X137" s="2">
        <f>W137*$X$7</f>
        <v>0.0216</v>
      </c>
      <c r="Y137" s="2"/>
      <c r="Z137" s="2"/>
      <c r="AA137" s="2"/>
      <c r="AB137" s="2"/>
      <c r="AC137" s="2"/>
      <c r="AD137" s="44"/>
      <c r="AE137" s="29"/>
      <c r="AF137" s="29"/>
      <c r="AG137" s="81">
        <f>J137+L137+N137+P137+R137+T137+V137+X137+Z137+AB137</f>
        <v>1.0216</v>
      </c>
    </row>
    <row r="138" spans="1:33" s="84" customFormat="1" ht="17.25" customHeight="1">
      <c r="A138" s="83"/>
      <c r="B138" s="102" t="s">
        <v>472</v>
      </c>
      <c r="C138" s="102"/>
      <c r="D138" s="102"/>
      <c r="E138" s="102"/>
      <c r="F138" s="102"/>
      <c r="G138" s="1"/>
      <c r="H138" s="1">
        <f>H137</f>
        <v>23</v>
      </c>
      <c r="I138" s="1"/>
      <c r="J138" s="1"/>
      <c r="K138" s="1">
        <f>K137</f>
        <v>1</v>
      </c>
      <c r="L138" s="1">
        <f>L137</f>
        <v>1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>
        <f>W137</f>
        <v>27</v>
      </c>
      <c r="X138" s="1">
        <f>X137</f>
        <v>0.0216</v>
      </c>
      <c r="Y138" s="1"/>
      <c r="Z138" s="1"/>
      <c r="AA138" s="1"/>
      <c r="AB138" s="1"/>
      <c r="AC138" s="1"/>
      <c r="AD138" s="1"/>
      <c r="AE138" s="1"/>
      <c r="AF138" s="1"/>
      <c r="AG138" s="86">
        <f>AG137</f>
        <v>1.0216</v>
      </c>
    </row>
    <row r="139" spans="1:33" ht="21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29"/>
      <c r="AG139" s="29"/>
    </row>
    <row r="140" spans="1:33" ht="17.25" customHeight="1">
      <c r="A140" s="29"/>
      <c r="B140" s="97" t="s">
        <v>447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29"/>
    </row>
    <row r="141" spans="1:33" ht="17.25" customHeight="1">
      <c r="A141" s="29"/>
      <c r="B141" s="59"/>
      <c r="C141" s="59" t="s">
        <v>440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29"/>
    </row>
    <row r="142" spans="1:33" ht="17.25" customHeight="1">
      <c r="A142" s="29" t="s">
        <v>365</v>
      </c>
      <c r="B142" s="30" t="s">
        <v>141</v>
      </c>
      <c r="C142" s="3" t="s">
        <v>363</v>
      </c>
      <c r="D142" s="2" t="s">
        <v>364</v>
      </c>
      <c r="E142" s="2"/>
      <c r="F142" s="2">
        <v>830018</v>
      </c>
      <c r="G142" s="2">
        <v>734222</v>
      </c>
      <c r="H142" s="2">
        <v>12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>
        <v>750</v>
      </c>
      <c r="Z142" s="2">
        <v>0.062</v>
      </c>
      <c r="AA142" s="2"/>
      <c r="AB142" s="2"/>
      <c r="AC142" s="2"/>
      <c r="AD142" s="44"/>
      <c r="AE142" s="29"/>
      <c r="AF142" s="29"/>
      <c r="AG142" s="81">
        <f>J142+L142+N142+P142+R142+T142+V142+X142+Z142+AB142</f>
        <v>0.062</v>
      </c>
    </row>
    <row r="143" spans="1:33" ht="17.25" customHeight="1">
      <c r="A143" s="29"/>
      <c r="B143" s="30"/>
      <c r="C143" s="59" t="s">
        <v>441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44"/>
      <c r="AE143" s="29"/>
      <c r="AF143" s="29"/>
      <c r="AG143" s="29"/>
    </row>
    <row r="144" spans="1:33" s="65" customFormat="1" ht="17.25" customHeight="1">
      <c r="A144" s="29"/>
      <c r="B144" s="63" t="s">
        <v>144</v>
      </c>
      <c r="C144" s="58" t="s">
        <v>442</v>
      </c>
      <c r="D144" s="27"/>
      <c r="E144" s="27"/>
      <c r="F144" s="27">
        <v>829751</v>
      </c>
      <c r="G144" s="27">
        <v>734226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>
        <v>500</v>
      </c>
      <c r="AB144" s="27">
        <f>AA144*$AB$7</f>
        <v>1.15</v>
      </c>
      <c r="AC144" s="27"/>
      <c r="AD144" s="64"/>
      <c r="AE144" s="29"/>
      <c r="AF144" s="29"/>
      <c r="AG144" s="81">
        <f>J144+L144+N144+P144+R144+T144+V144+X144+Z144+AB144</f>
        <v>1.15</v>
      </c>
    </row>
    <row r="145" spans="1:33" ht="22.5" customHeight="1">
      <c r="A145" s="29"/>
      <c r="B145" s="59"/>
      <c r="C145" s="59" t="s">
        <v>443</v>
      </c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29"/>
    </row>
    <row r="146" spans="1:33" ht="17.25" customHeight="1">
      <c r="A146" s="29" t="s">
        <v>344</v>
      </c>
      <c r="B146" s="30" t="s">
        <v>147</v>
      </c>
      <c r="C146" s="3" t="s">
        <v>345</v>
      </c>
      <c r="D146" s="2" t="s">
        <v>23</v>
      </c>
      <c r="E146" s="2"/>
      <c r="F146" s="2">
        <v>829727</v>
      </c>
      <c r="G146" s="2">
        <v>734480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>
        <v>10</v>
      </c>
      <c r="Z146" s="2">
        <v>0.0082</v>
      </c>
      <c r="AA146" s="2"/>
      <c r="AB146" s="2"/>
      <c r="AC146" s="2"/>
      <c r="AD146" s="44"/>
      <c r="AE146" s="29"/>
      <c r="AF146" s="29"/>
      <c r="AG146" s="64">
        <f aca="true" t="shared" si="13" ref="AG146:AG155">J146+L146+N146+P146+R146+T146+V146+X146+Z146+AB146</f>
        <v>0.0082</v>
      </c>
    </row>
    <row r="147" spans="1:33" ht="17.25" customHeight="1">
      <c r="A147" s="29" t="s">
        <v>340</v>
      </c>
      <c r="B147" s="30" t="s">
        <v>150</v>
      </c>
      <c r="C147" s="3" t="s">
        <v>288</v>
      </c>
      <c r="D147" s="2" t="s">
        <v>286</v>
      </c>
      <c r="E147" s="2" t="s">
        <v>287</v>
      </c>
      <c r="F147" s="2">
        <v>829549</v>
      </c>
      <c r="G147" s="2">
        <v>734500</v>
      </c>
      <c r="H147" s="7">
        <v>1.25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>
        <v>2182</v>
      </c>
      <c r="Z147" s="2">
        <v>1.8</v>
      </c>
      <c r="AA147" s="2"/>
      <c r="AB147" s="2"/>
      <c r="AC147" s="2"/>
      <c r="AD147" s="44"/>
      <c r="AE147" s="29"/>
      <c r="AF147" s="29"/>
      <c r="AG147" s="64">
        <f t="shared" si="13"/>
        <v>1.8</v>
      </c>
    </row>
    <row r="148" spans="1:33" ht="17.25" customHeight="1">
      <c r="A148" s="29"/>
      <c r="B148" s="97" t="s">
        <v>448</v>
      </c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64"/>
    </row>
    <row r="149" spans="1:33" ht="17.25" customHeight="1">
      <c r="A149" s="29" t="s">
        <v>326</v>
      </c>
      <c r="B149" s="30" t="s">
        <v>153</v>
      </c>
      <c r="C149" s="3" t="s">
        <v>327</v>
      </c>
      <c r="D149" s="2" t="s">
        <v>302</v>
      </c>
      <c r="E149" s="2"/>
      <c r="F149" s="2">
        <v>830038</v>
      </c>
      <c r="G149" s="2">
        <v>734245</v>
      </c>
      <c r="H149" s="2">
        <v>5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10</v>
      </c>
      <c r="X149" s="2">
        <f>W149*$X$7</f>
        <v>0.008</v>
      </c>
      <c r="Y149" s="2">
        <v>24274</v>
      </c>
      <c r="Z149" s="2">
        <v>43.03</v>
      </c>
      <c r="AA149" s="2">
        <v>2</v>
      </c>
      <c r="AB149" s="2">
        <f>AA149*$AB$7</f>
        <v>0.0046</v>
      </c>
      <c r="AC149" s="2"/>
      <c r="AD149" s="44"/>
      <c r="AE149" s="29"/>
      <c r="AF149" s="29"/>
      <c r="AG149" s="64">
        <f t="shared" si="13"/>
        <v>43.04260000000001</v>
      </c>
    </row>
    <row r="150" spans="1:33" ht="17.25" customHeight="1">
      <c r="A150" s="29" t="s">
        <v>324</v>
      </c>
      <c r="B150" s="30" t="s">
        <v>156</v>
      </c>
      <c r="C150" s="3" t="s">
        <v>325</v>
      </c>
      <c r="D150" s="2" t="s">
        <v>23</v>
      </c>
      <c r="E150" s="2"/>
      <c r="F150" s="2">
        <v>830035</v>
      </c>
      <c r="G150" s="2">
        <v>734249</v>
      </c>
      <c r="H150" s="2">
        <v>0.047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>
        <v>14.4</v>
      </c>
      <c r="Z150" s="2">
        <v>0.011</v>
      </c>
      <c r="AA150" s="2"/>
      <c r="AB150" s="2"/>
      <c r="AC150" s="2"/>
      <c r="AD150" s="44"/>
      <c r="AE150" s="29"/>
      <c r="AF150" s="29"/>
      <c r="AG150" s="64">
        <f t="shared" si="13"/>
        <v>0.011</v>
      </c>
    </row>
    <row r="151" spans="1:33" ht="17.25" customHeight="1">
      <c r="A151" s="29" t="s">
        <v>328</v>
      </c>
      <c r="B151" s="30" t="s">
        <v>159</v>
      </c>
      <c r="C151" s="3" t="s">
        <v>329</v>
      </c>
      <c r="D151" s="2" t="s">
        <v>323</v>
      </c>
      <c r="E151" s="2"/>
      <c r="F151" s="2">
        <v>829577</v>
      </c>
      <c r="G151" s="2">
        <v>734701</v>
      </c>
      <c r="H151" s="2">
        <v>45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>
        <v>25</v>
      </c>
      <c r="X151" s="2">
        <f>W151*$X$7</f>
        <v>0.02</v>
      </c>
      <c r="Y151" s="2">
        <v>6000</v>
      </c>
      <c r="Z151" s="2">
        <v>10.63</v>
      </c>
      <c r="AA151" s="2">
        <v>2</v>
      </c>
      <c r="AB151" s="2">
        <f>AA151*$AB$7</f>
        <v>0.0046</v>
      </c>
      <c r="AC151" s="2"/>
      <c r="AD151" s="44"/>
      <c r="AE151" s="29"/>
      <c r="AF151" s="29"/>
      <c r="AG151" s="64">
        <f t="shared" si="13"/>
        <v>10.6546</v>
      </c>
    </row>
    <row r="152" spans="1:33" ht="17.25" customHeight="1">
      <c r="A152" s="29" t="s">
        <v>355</v>
      </c>
      <c r="B152" s="30" t="s">
        <v>162</v>
      </c>
      <c r="C152" s="3" t="s">
        <v>444</v>
      </c>
      <c r="D152" s="2" t="s">
        <v>356</v>
      </c>
      <c r="E152" s="2" t="s">
        <v>357</v>
      </c>
      <c r="F152" s="2">
        <v>829242</v>
      </c>
      <c r="G152" s="2">
        <v>734957</v>
      </c>
      <c r="H152" s="2">
        <v>3</v>
      </c>
      <c r="I152" s="2"/>
      <c r="J152" s="2"/>
      <c r="K152" s="2">
        <v>0.25</v>
      </c>
      <c r="L152" s="2">
        <f>K152*$L$7</f>
        <v>0.25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>
        <v>800</v>
      </c>
      <c r="Z152" s="2">
        <v>0.66</v>
      </c>
      <c r="AA152" s="2"/>
      <c r="AB152" s="2"/>
      <c r="AC152" s="2"/>
      <c r="AD152" s="44"/>
      <c r="AE152" s="29"/>
      <c r="AF152" s="29"/>
      <c r="AG152" s="64">
        <f t="shared" si="13"/>
        <v>0.91</v>
      </c>
    </row>
    <row r="153" spans="1:33" ht="17.25" customHeight="1">
      <c r="A153" s="29" t="s">
        <v>361</v>
      </c>
      <c r="B153" s="30" t="s">
        <v>164</v>
      </c>
      <c r="C153" s="3" t="s">
        <v>362</v>
      </c>
      <c r="D153" s="2" t="s">
        <v>23</v>
      </c>
      <c r="E153" s="2"/>
      <c r="F153" s="2">
        <v>829214</v>
      </c>
      <c r="G153" s="2">
        <v>734980</v>
      </c>
      <c r="H153" s="2">
        <v>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>
        <v>25000</v>
      </c>
      <c r="Z153" s="2">
        <v>44.32</v>
      </c>
      <c r="AA153" s="2"/>
      <c r="AB153" s="2"/>
      <c r="AC153" s="2"/>
      <c r="AD153" s="44"/>
      <c r="AE153" s="29"/>
      <c r="AF153" s="29"/>
      <c r="AG153" s="64">
        <f t="shared" si="13"/>
        <v>44.32</v>
      </c>
    </row>
    <row r="154" spans="1:33" ht="17.25" customHeight="1">
      <c r="A154" s="29" t="s">
        <v>330</v>
      </c>
      <c r="B154" s="30" t="s">
        <v>166</v>
      </c>
      <c r="C154" s="3" t="s">
        <v>327</v>
      </c>
      <c r="D154" s="2" t="s">
        <v>331</v>
      </c>
      <c r="E154" s="2"/>
      <c r="F154" s="2">
        <v>829178</v>
      </c>
      <c r="G154" s="2">
        <v>735008</v>
      </c>
      <c r="H154" s="2">
        <v>90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>
        <v>2</v>
      </c>
      <c r="T154" s="2">
        <f>T7</f>
        <v>0.0003</v>
      </c>
      <c r="U154" s="2"/>
      <c r="V154" s="2"/>
      <c r="W154" s="2">
        <v>83</v>
      </c>
      <c r="X154" s="2">
        <f>W154*$X$7</f>
        <v>0.0664</v>
      </c>
      <c r="Y154" s="2">
        <v>240000</v>
      </c>
      <c r="Z154" s="2">
        <v>425.3</v>
      </c>
      <c r="AA154" s="2"/>
      <c r="AB154" s="2"/>
      <c r="AC154" s="2"/>
      <c r="AD154" s="44"/>
      <c r="AE154" s="29"/>
      <c r="AF154" s="29"/>
      <c r="AG154" s="64">
        <f t="shared" si="13"/>
        <v>425.36670000000004</v>
      </c>
    </row>
    <row r="155" spans="1:33" ht="17.25" customHeight="1">
      <c r="A155" s="29" t="s">
        <v>358</v>
      </c>
      <c r="B155" s="30" t="s">
        <v>170</v>
      </c>
      <c r="C155" s="3" t="s">
        <v>359</v>
      </c>
      <c r="D155" s="2" t="s">
        <v>360</v>
      </c>
      <c r="E155" s="2"/>
      <c r="F155" s="2">
        <v>828989</v>
      </c>
      <c r="G155" s="2">
        <v>735106</v>
      </c>
      <c r="H155" s="2">
        <v>1.5</v>
      </c>
      <c r="I155" s="2"/>
      <c r="J155" s="2"/>
      <c r="K155" s="2">
        <v>0.5</v>
      </c>
      <c r="L155" s="2">
        <f>K155*$L$7</f>
        <v>0.5</v>
      </c>
      <c r="M155" s="2"/>
      <c r="N155" s="2"/>
      <c r="O155" s="2"/>
      <c r="P155" s="2"/>
      <c r="Q155" s="2"/>
      <c r="R155" s="2"/>
      <c r="S155" s="2">
        <v>5</v>
      </c>
      <c r="T155" s="2">
        <f>T7</f>
        <v>0.0003</v>
      </c>
      <c r="U155" s="2">
        <v>4</v>
      </c>
      <c r="V155" s="2">
        <f>U155*$V$7</f>
        <v>0.002</v>
      </c>
      <c r="W155" s="2"/>
      <c r="X155" s="2"/>
      <c r="Y155" s="2"/>
      <c r="Z155" s="2"/>
      <c r="AA155" s="2"/>
      <c r="AB155" s="2"/>
      <c r="AC155" s="2"/>
      <c r="AD155" s="44"/>
      <c r="AE155" s="29"/>
      <c r="AF155" s="29"/>
      <c r="AG155" s="64">
        <f t="shared" si="13"/>
        <v>0.5023</v>
      </c>
    </row>
    <row r="156" spans="1:33" s="84" customFormat="1" ht="17.25" customHeight="1">
      <c r="A156" s="83"/>
      <c r="B156" s="102" t="s">
        <v>479</v>
      </c>
      <c r="C156" s="102"/>
      <c r="D156" s="102"/>
      <c r="E156" s="102"/>
      <c r="F156" s="102"/>
      <c r="G156" s="1"/>
      <c r="H156" s="89">
        <f>SUM(H142:H155)</f>
        <v>161.797</v>
      </c>
      <c r="I156" s="89"/>
      <c r="J156" s="89"/>
      <c r="K156" s="89">
        <f aca="true" t="shared" si="14" ref="K156:AG156">SUM(K142:K155)</f>
        <v>0.75</v>
      </c>
      <c r="L156" s="89">
        <f t="shared" si="14"/>
        <v>0.75</v>
      </c>
      <c r="M156" s="89"/>
      <c r="N156" s="89"/>
      <c r="O156" s="89"/>
      <c r="P156" s="89"/>
      <c r="Q156" s="89"/>
      <c r="R156" s="89"/>
      <c r="S156" s="89">
        <f t="shared" si="14"/>
        <v>7</v>
      </c>
      <c r="T156" s="60">
        <f t="shared" si="14"/>
        <v>0.0006</v>
      </c>
      <c r="U156" s="89">
        <f t="shared" si="14"/>
        <v>4</v>
      </c>
      <c r="V156" s="85">
        <f t="shared" si="14"/>
        <v>0.002</v>
      </c>
      <c r="W156" s="89">
        <f t="shared" si="14"/>
        <v>118</v>
      </c>
      <c r="X156" s="89">
        <f t="shared" si="14"/>
        <v>0.0944</v>
      </c>
      <c r="Y156" s="89">
        <f t="shared" si="14"/>
        <v>299030.4</v>
      </c>
      <c r="Z156" s="89">
        <f t="shared" si="14"/>
        <v>525.8212</v>
      </c>
      <c r="AA156" s="89">
        <f>SUM(AA142:AA155)</f>
        <v>504</v>
      </c>
      <c r="AB156" s="89">
        <f t="shared" si="14"/>
        <v>1.1591999999999998</v>
      </c>
      <c r="AC156" s="89">
        <f t="shared" si="14"/>
        <v>0</v>
      </c>
      <c r="AD156" s="89">
        <f t="shared" si="14"/>
        <v>0</v>
      </c>
      <c r="AE156" s="89">
        <f t="shared" si="14"/>
        <v>0</v>
      </c>
      <c r="AF156" s="89">
        <f t="shared" si="14"/>
        <v>0</v>
      </c>
      <c r="AG156" s="89">
        <f t="shared" si="14"/>
        <v>527.8274</v>
      </c>
    </row>
    <row r="157" spans="1:33" ht="21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29"/>
      <c r="AG157" s="29"/>
    </row>
    <row r="158" spans="1:33" ht="17.25" customHeight="1">
      <c r="A158" s="29"/>
      <c r="B158" s="97" t="s">
        <v>446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29"/>
    </row>
    <row r="159" spans="1:33" ht="17.25" customHeight="1">
      <c r="A159" s="29" t="s">
        <v>341</v>
      </c>
      <c r="B159" s="30" t="s">
        <v>177</v>
      </c>
      <c r="C159" s="3" t="s">
        <v>289</v>
      </c>
      <c r="D159" s="2" t="s">
        <v>290</v>
      </c>
      <c r="E159" s="2"/>
      <c r="F159" s="2">
        <v>829656</v>
      </c>
      <c r="G159" s="2">
        <v>734348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>
        <v>450</v>
      </c>
      <c r="Z159" s="2">
        <v>0.37</v>
      </c>
      <c r="AA159" s="2"/>
      <c r="AB159" s="2"/>
      <c r="AC159" s="2"/>
      <c r="AD159" s="44"/>
      <c r="AE159" s="29"/>
      <c r="AF159" s="29"/>
      <c r="AG159" s="64">
        <f aca="true" t="shared" si="15" ref="AG159:AG168">J159+L159+N159+P159+R159+T159+V159+X159+Z159+AB159</f>
        <v>0.37</v>
      </c>
    </row>
    <row r="160" spans="1:33" ht="17.25" customHeight="1">
      <c r="A160" s="29" t="s">
        <v>320</v>
      </c>
      <c r="B160" s="30" t="s">
        <v>449</v>
      </c>
      <c r="C160" s="3" t="s">
        <v>321</v>
      </c>
      <c r="D160" s="2" t="s">
        <v>323</v>
      </c>
      <c r="E160" s="2"/>
      <c r="F160" s="2">
        <v>829599</v>
      </c>
      <c r="G160" s="2">
        <v>734273</v>
      </c>
      <c r="H160" s="2">
        <v>5</v>
      </c>
      <c r="I160" s="2"/>
      <c r="J160" s="2"/>
      <c r="K160" s="2"/>
      <c r="L160" s="2"/>
      <c r="M160" s="2"/>
      <c r="N160" s="2"/>
      <c r="O160" s="2">
        <v>1</v>
      </c>
      <c r="P160" s="2">
        <f>O160*$P$7</f>
        <v>0.8</v>
      </c>
      <c r="Q160" s="2"/>
      <c r="R160" s="2"/>
      <c r="S160" s="2">
        <v>50</v>
      </c>
      <c r="T160" s="2">
        <f>T7</f>
        <v>0.0003</v>
      </c>
      <c r="U160" s="2"/>
      <c r="V160" s="2"/>
      <c r="W160" s="2">
        <v>13</v>
      </c>
      <c r="X160" s="2">
        <f>W160*$X$7</f>
        <v>0.010400000000000001</v>
      </c>
      <c r="Y160" s="2">
        <v>12.6</v>
      </c>
      <c r="Z160" s="2">
        <v>0.01</v>
      </c>
      <c r="AA160" s="2"/>
      <c r="AB160" s="2"/>
      <c r="AC160" s="2"/>
      <c r="AD160" s="44"/>
      <c r="AE160" s="29"/>
      <c r="AF160" s="29"/>
      <c r="AG160" s="64">
        <f t="shared" si="15"/>
        <v>0.8207</v>
      </c>
    </row>
    <row r="161" spans="1:33" ht="17.25" customHeight="1">
      <c r="A161" s="29"/>
      <c r="B161" s="59"/>
      <c r="C161" s="59" t="s">
        <v>440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64"/>
    </row>
    <row r="162" spans="1:33" ht="17.25" customHeight="1">
      <c r="A162" s="29" t="s">
        <v>445</v>
      </c>
      <c r="B162" s="30" t="s">
        <v>450</v>
      </c>
      <c r="C162" s="3" t="s">
        <v>337</v>
      </c>
      <c r="D162" s="2" t="s">
        <v>338</v>
      </c>
      <c r="E162" s="2"/>
      <c r="F162" s="2">
        <v>829191</v>
      </c>
      <c r="G162" s="2">
        <v>734353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>
        <v>10</v>
      </c>
      <c r="T162" s="2">
        <f>S162*$T$7</f>
        <v>0.0029999999999999996</v>
      </c>
      <c r="U162" s="2"/>
      <c r="V162" s="2"/>
      <c r="W162" s="2"/>
      <c r="X162" s="2"/>
      <c r="Y162" s="2">
        <v>90</v>
      </c>
      <c r="Z162" s="2">
        <v>0.07</v>
      </c>
      <c r="AA162" s="2"/>
      <c r="AB162" s="2"/>
      <c r="AC162" s="2"/>
      <c r="AD162" s="44"/>
      <c r="AE162" s="29"/>
      <c r="AF162" s="29"/>
      <c r="AG162" s="64">
        <f t="shared" si="15"/>
        <v>0.07300000000000001</v>
      </c>
    </row>
    <row r="163" spans="1:33" ht="17.25" customHeight="1">
      <c r="A163" s="29"/>
      <c r="B163" s="97" t="s">
        <v>451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29"/>
    </row>
    <row r="164" spans="1:33" ht="17.25" customHeight="1">
      <c r="A164" s="29" t="s">
        <v>342</v>
      </c>
      <c r="B164" s="30" t="s">
        <v>452</v>
      </c>
      <c r="C164" s="3" t="s">
        <v>291</v>
      </c>
      <c r="D164" s="2" t="s">
        <v>23</v>
      </c>
      <c r="E164" s="2" t="s">
        <v>292</v>
      </c>
      <c r="F164" s="2">
        <v>829547</v>
      </c>
      <c r="G164" s="2">
        <v>734324</v>
      </c>
      <c r="H164" s="2">
        <v>0.098</v>
      </c>
      <c r="I164" s="2"/>
      <c r="J164" s="2"/>
      <c r="K164" s="2"/>
      <c r="L164" s="2"/>
      <c r="M164" s="2"/>
      <c r="N164" s="2"/>
      <c r="O164" s="2"/>
      <c r="P164" s="2"/>
      <c r="Q164" s="82">
        <f>0.75/10000</f>
        <v>7.5E-05</v>
      </c>
      <c r="R164" s="2">
        <f>Q164*0.1</f>
        <v>7.499999999999999E-06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44"/>
      <c r="AE164" s="29"/>
      <c r="AF164" s="29"/>
      <c r="AG164" s="79">
        <f t="shared" si="15"/>
        <v>7.499999999999999E-06</v>
      </c>
    </row>
    <row r="165" spans="1:33" ht="24" customHeight="1">
      <c r="A165" s="29" t="s">
        <v>343</v>
      </c>
      <c r="B165" s="30" t="s">
        <v>453</v>
      </c>
      <c r="C165" s="3" t="s">
        <v>293</v>
      </c>
      <c r="D165" s="2" t="s">
        <v>294</v>
      </c>
      <c r="E165" s="2"/>
      <c r="F165" s="2">
        <v>829499</v>
      </c>
      <c r="G165" s="2">
        <v>734369</v>
      </c>
      <c r="H165" s="2"/>
      <c r="I165" s="2"/>
      <c r="J165" s="2"/>
      <c r="K165" s="2"/>
      <c r="L165" s="2"/>
      <c r="M165" s="2"/>
      <c r="N165" s="2"/>
      <c r="O165" s="2"/>
      <c r="P165" s="2"/>
      <c r="Q165" s="2">
        <f>12/10000</f>
        <v>0.0012</v>
      </c>
      <c r="R165" s="2">
        <f>Q165*0.1</f>
        <v>0.00011999999999999999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44"/>
      <c r="AE165" s="29"/>
      <c r="AF165" s="29"/>
      <c r="AG165" s="79">
        <f t="shared" si="15"/>
        <v>0.00011999999999999999</v>
      </c>
    </row>
    <row r="166" spans="1:33" ht="17.25" customHeight="1">
      <c r="A166" s="29" t="s">
        <v>346</v>
      </c>
      <c r="B166" s="30" t="s">
        <v>454</v>
      </c>
      <c r="C166" s="3" t="s">
        <v>347</v>
      </c>
      <c r="D166" s="2" t="s">
        <v>348</v>
      </c>
      <c r="E166" s="2"/>
      <c r="F166" s="2">
        <v>829314</v>
      </c>
      <c r="G166" s="2">
        <v>734404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>
        <v>1500</v>
      </c>
      <c r="Z166" s="2">
        <v>1.24</v>
      </c>
      <c r="AA166" s="2"/>
      <c r="AB166" s="2"/>
      <c r="AC166" s="2"/>
      <c r="AD166" s="44"/>
      <c r="AE166" s="29"/>
      <c r="AF166" s="29"/>
      <c r="AG166" s="79">
        <f t="shared" si="15"/>
        <v>1.24</v>
      </c>
    </row>
    <row r="167" spans="1:33" ht="17.25" customHeight="1">
      <c r="A167" s="29" t="s">
        <v>349</v>
      </c>
      <c r="B167" s="30" t="s">
        <v>455</v>
      </c>
      <c r="C167" s="3" t="s">
        <v>350</v>
      </c>
      <c r="D167" s="2" t="s">
        <v>351</v>
      </c>
      <c r="E167" s="2"/>
      <c r="F167" s="2">
        <v>829112</v>
      </c>
      <c r="G167" s="2">
        <v>734446</v>
      </c>
      <c r="H167" s="2"/>
      <c r="I167" s="2"/>
      <c r="J167" s="2"/>
      <c r="K167" s="2"/>
      <c r="L167" s="2"/>
      <c r="M167" s="2"/>
      <c r="N167" s="2"/>
      <c r="O167" s="2">
        <v>0.04</v>
      </c>
      <c r="P167" s="2">
        <f>O167*P7</f>
        <v>0.032</v>
      </c>
      <c r="Q167" s="2"/>
      <c r="R167" s="2"/>
      <c r="S167" s="2"/>
      <c r="T167" s="2"/>
      <c r="U167" s="2"/>
      <c r="V167" s="2"/>
      <c r="W167" s="2"/>
      <c r="X167" s="2"/>
      <c r="Y167" s="2">
        <v>16</v>
      </c>
      <c r="Z167" s="2">
        <v>0.013</v>
      </c>
      <c r="AA167" s="2"/>
      <c r="AB167" s="2"/>
      <c r="AC167" s="2"/>
      <c r="AD167" s="44"/>
      <c r="AE167" s="29"/>
      <c r="AF167" s="29"/>
      <c r="AG167" s="79">
        <f t="shared" si="15"/>
        <v>0.045</v>
      </c>
    </row>
    <row r="168" spans="1:33" ht="17.25" customHeight="1">
      <c r="A168" s="29" t="s">
        <v>352</v>
      </c>
      <c r="B168" s="30" t="s">
        <v>456</v>
      </c>
      <c r="C168" s="3" t="s">
        <v>354</v>
      </c>
      <c r="D168" s="2" t="s">
        <v>229</v>
      </c>
      <c r="E168" s="2" t="s">
        <v>353</v>
      </c>
      <c r="F168" s="2">
        <v>828826</v>
      </c>
      <c r="G168" s="2">
        <v>734554</v>
      </c>
      <c r="H168" s="2"/>
      <c r="I168" s="2"/>
      <c r="J168" s="2"/>
      <c r="K168" s="2"/>
      <c r="L168" s="2"/>
      <c r="M168" s="2"/>
      <c r="N168" s="2"/>
      <c r="O168" s="2"/>
      <c r="P168" s="2"/>
      <c r="Q168" s="2">
        <v>0.01</v>
      </c>
      <c r="R168" s="2">
        <f>Q168*$R$7</f>
        <v>0.005</v>
      </c>
      <c r="S168" s="2"/>
      <c r="T168" s="2"/>
      <c r="U168" s="2"/>
      <c r="V168" s="2"/>
      <c r="W168" s="2"/>
      <c r="X168" s="2"/>
      <c r="Y168" s="2">
        <v>2900</v>
      </c>
      <c r="Z168" s="2">
        <v>2.39</v>
      </c>
      <c r="AA168" s="2"/>
      <c r="AB168" s="2"/>
      <c r="AC168" s="2"/>
      <c r="AD168" s="44"/>
      <c r="AE168" s="29"/>
      <c r="AF168" s="29"/>
      <c r="AG168" s="79">
        <f t="shared" si="15"/>
        <v>2.395</v>
      </c>
    </row>
    <row r="169" spans="1:33" s="84" customFormat="1" ht="17.25" customHeight="1">
      <c r="A169" s="83"/>
      <c r="B169" s="102" t="s">
        <v>478</v>
      </c>
      <c r="C169" s="102"/>
      <c r="D169" s="102"/>
      <c r="E169" s="102"/>
      <c r="F169" s="102"/>
      <c r="G169" s="1"/>
      <c r="H169" s="89">
        <f>SUM(H159:H168)</f>
        <v>5.098</v>
      </c>
      <c r="I169" s="89"/>
      <c r="J169" s="89"/>
      <c r="K169" s="89"/>
      <c r="L169" s="89"/>
      <c r="M169" s="89"/>
      <c r="N169" s="89"/>
      <c r="O169" s="89">
        <f aca="true" t="shared" si="16" ref="O169:AG169">SUM(O159:O168)</f>
        <v>1.04</v>
      </c>
      <c r="P169" s="89">
        <f t="shared" si="16"/>
        <v>0.8320000000000001</v>
      </c>
      <c r="Q169" s="88">
        <f t="shared" si="16"/>
        <v>0.011275</v>
      </c>
      <c r="R169" s="85">
        <f t="shared" si="16"/>
        <v>0.0051275</v>
      </c>
      <c r="S169" s="89">
        <f t="shared" si="16"/>
        <v>60</v>
      </c>
      <c r="T169" s="85">
        <f t="shared" si="16"/>
        <v>0.0032999999999999995</v>
      </c>
      <c r="U169" s="89"/>
      <c r="V169" s="89"/>
      <c r="W169" s="89">
        <f t="shared" si="16"/>
        <v>13</v>
      </c>
      <c r="X169" s="85">
        <f t="shared" si="16"/>
        <v>0.010400000000000001</v>
      </c>
      <c r="Y169" s="90">
        <f t="shared" si="16"/>
        <v>4968.6</v>
      </c>
      <c r="Z169" s="89">
        <f t="shared" si="16"/>
        <v>4.093</v>
      </c>
      <c r="AA169" s="89"/>
      <c r="AB169" s="89"/>
      <c r="AC169" s="89">
        <f t="shared" si="16"/>
        <v>0</v>
      </c>
      <c r="AD169" s="89">
        <f t="shared" si="16"/>
        <v>0</v>
      </c>
      <c r="AE169" s="89">
        <f t="shared" si="16"/>
        <v>0</v>
      </c>
      <c r="AF169" s="89">
        <f t="shared" si="16"/>
        <v>0</v>
      </c>
      <c r="AG169" s="89">
        <f t="shared" si="16"/>
        <v>4.943827499999999</v>
      </c>
    </row>
    <row r="566" spans="2:32" ht="18" customHeight="1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92"/>
      <c r="R566" s="92"/>
      <c r="S566" s="92"/>
      <c r="T566" s="92"/>
      <c r="U566" s="21"/>
      <c r="Y566" s="97" t="s">
        <v>30</v>
      </c>
      <c r="Z566" s="97"/>
      <c r="AA566" s="97"/>
      <c r="AB566" s="97"/>
      <c r="AC566" s="97"/>
      <c r="AD566" s="97"/>
      <c r="AE566" s="97"/>
      <c r="AF566" s="1">
        <v>1071</v>
      </c>
    </row>
    <row r="567" spans="2:32" ht="12.75" customHeight="1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92"/>
      <c r="R567" s="92"/>
      <c r="S567" s="92"/>
      <c r="T567" s="92"/>
      <c r="U567" s="21"/>
      <c r="Y567" s="97" t="s">
        <v>31</v>
      </c>
      <c r="Z567" s="97"/>
      <c r="AA567" s="97"/>
      <c r="AB567" s="97"/>
      <c r="AC567" s="97"/>
      <c r="AD567" s="97"/>
      <c r="AE567" s="97"/>
      <c r="AF567" s="1">
        <v>952</v>
      </c>
    </row>
    <row r="568" spans="2:32" ht="12.75" customHeight="1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92"/>
      <c r="R568" s="92"/>
      <c r="S568" s="92"/>
      <c r="T568" s="92"/>
      <c r="U568" s="21"/>
      <c r="Y568" s="97" t="s">
        <v>32</v>
      </c>
      <c r="Z568" s="97"/>
      <c r="AA568" s="97"/>
      <c r="AB568" s="97"/>
      <c r="AC568" s="97"/>
      <c r="AD568" s="97"/>
      <c r="AE568" s="97"/>
      <c r="AF568" s="1">
        <v>833</v>
      </c>
    </row>
  </sheetData>
  <sheetProtection/>
  <mergeCells count="87">
    <mergeCell ref="B169:F169"/>
    <mergeCell ref="B105:F105"/>
    <mergeCell ref="B118:F118"/>
    <mergeCell ref="B122:F122"/>
    <mergeCell ref="B126:F126"/>
    <mergeCell ref="B134:F134"/>
    <mergeCell ref="B138:F138"/>
    <mergeCell ref="B163:AF163"/>
    <mergeCell ref="B128:AF128"/>
    <mergeCell ref="A135:AE135"/>
    <mergeCell ref="B62:AF62"/>
    <mergeCell ref="B68:E68"/>
    <mergeCell ref="B48:F48"/>
    <mergeCell ref="B52:F52"/>
    <mergeCell ref="B56:F56"/>
    <mergeCell ref="B64:F64"/>
    <mergeCell ref="B76:AF76"/>
    <mergeCell ref="F5:G6"/>
    <mergeCell ref="AF5:AF6"/>
    <mergeCell ref="V5:V6"/>
    <mergeCell ref="O5:O6"/>
    <mergeCell ref="B60:F60"/>
    <mergeCell ref="B50:AF50"/>
    <mergeCell ref="B44:F44"/>
    <mergeCell ref="B54:AF54"/>
    <mergeCell ref="B58:AF58"/>
    <mergeCell ref="AG5:AG6"/>
    <mergeCell ref="AA5:AA6"/>
    <mergeCell ref="H5:H6"/>
    <mergeCell ref="B28:F28"/>
    <mergeCell ref="B46:AF46"/>
    <mergeCell ref="Y5:Y6"/>
    <mergeCell ref="R5:R6"/>
    <mergeCell ref="C5:C6"/>
    <mergeCell ref="D5:D6"/>
    <mergeCell ref="B5:B6"/>
    <mergeCell ref="D2:S2"/>
    <mergeCell ref="I5:I6"/>
    <mergeCell ref="K5:K6"/>
    <mergeCell ref="M5:M6"/>
    <mergeCell ref="P5:P6"/>
    <mergeCell ref="J5:J6"/>
    <mergeCell ref="Q5:Q6"/>
    <mergeCell ref="Q568:T568"/>
    <mergeCell ref="Y566:AE566"/>
    <mergeCell ref="Y567:AE567"/>
    <mergeCell ref="Y568:AE568"/>
    <mergeCell ref="Q566:T566"/>
    <mergeCell ref="Q567:T567"/>
    <mergeCell ref="Y1:AE1"/>
    <mergeCell ref="Y2:AE2"/>
    <mergeCell ref="Y3:AE3"/>
    <mergeCell ref="AE5:AE6"/>
    <mergeCell ref="AD5:AD6"/>
    <mergeCell ref="AB5:AB6"/>
    <mergeCell ref="Z5:Z6"/>
    <mergeCell ref="B92:E92"/>
    <mergeCell ref="L5:L6"/>
    <mergeCell ref="N5:N6"/>
    <mergeCell ref="E5:E6"/>
    <mergeCell ref="B79:E79"/>
    <mergeCell ref="B82:AF82"/>
    <mergeCell ref="B84:E84"/>
    <mergeCell ref="B91:AF91"/>
    <mergeCell ref="B66:AF66"/>
    <mergeCell ref="U5:U6"/>
    <mergeCell ref="S5:S6"/>
    <mergeCell ref="A5:A6"/>
    <mergeCell ref="B30:AF30"/>
    <mergeCell ref="B9:AF9"/>
    <mergeCell ref="B8:AF8"/>
    <mergeCell ref="W5:W6"/>
    <mergeCell ref="X5:X6"/>
    <mergeCell ref="T5:T6"/>
    <mergeCell ref="B158:AF158"/>
    <mergeCell ref="A139:AE139"/>
    <mergeCell ref="B156:F156"/>
    <mergeCell ref="A157:AE157"/>
    <mergeCell ref="B136:AF136"/>
    <mergeCell ref="B140:AF140"/>
    <mergeCell ref="B148:AF148"/>
    <mergeCell ref="B99:AF99"/>
    <mergeCell ref="B100:E100"/>
    <mergeCell ref="B102:AF102"/>
    <mergeCell ref="B107:AF107"/>
    <mergeCell ref="B120:AF120"/>
    <mergeCell ref="B124:AF124"/>
  </mergeCells>
  <printOptions horizontalCentered="1" verticalCentered="1"/>
  <pageMargins left="0.35433070866141736" right="0.2755905511811024" top="0.7480314960629921" bottom="0.7480314960629921" header="0.31496062992125984" footer="0.31496062992125984"/>
  <pageSetup fitToHeight="16" fitToWidth="40" horizontalDpi="600" verticalDpi="600" orientation="landscape" paperSize="5" scale="85" r:id="rId4"/>
  <headerFooter alignWithMargins="0">
    <oddHeader xml:space="preserve">&amp;C </oddHeader>
    <oddFooter>&amp;C&amp;P de 6</oddFooter>
  </headerFooter>
  <legacyDrawing r:id="rId3"/>
  <oleObjects>
    <oleObject progId="PBrush" shapeId="5378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C4">
      <selection activeCell="I7" sqref="I7"/>
    </sheetView>
  </sheetViews>
  <sheetFormatPr defaultColWidth="11.421875" defaultRowHeight="12.75"/>
  <cols>
    <col min="1" max="1" width="32.00390625" style="0" customWidth="1"/>
    <col min="2" max="2" width="18.8515625" style="0" customWidth="1"/>
    <col min="3" max="3" width="17.8515625" style="0" customWidth="1"/>
    <col min="4" max="4" width="20.7109375" style="0" customWidth="1"/>
    <col min="5" max="5" width="21.7109375" style="0" customWidth="1"/>
  </cols>
  <sheetData>
    <row r="1" spans="1:5" ht="12.75">
      <c r="A1" s="110" t="s">
        <v>77</v>
      </c>
      <c r="B1" s="110"/>
      <c r="C1" s="110"/>
      <c r="D1" s="110"/>
      <c r="E1" s="110"/>
    </row>
    <row r="2" spans="1:5" ht="12.75">
      <c r="A2" s="113" t="s">
        <v>75</v>
      </c>
      <c r="B2" s="111"/>
      <c r="C2" s="112"/>
      <c r="D2" s="113" t="s">
        <v>81</v>
      </c>
      <c r="E2" s="113" t="s">
        <v>59</v>
      </c>
    </row>
    <row r="3" spans="1:5" ht="30.75" customHeight="1">
      <c r="A3" s="114"/>
      <c r="B3" s="31" t="s">
        <v>79</v>
      </c>
      <c r="C3" s="31" t="s">
        <v>78</v>
      </c>
      <c r="D3" s="114"/>
      <c r="E3" s="114"/>
    </row>
    <row r="4" spans="1:14" ht="33" customHeight="1">
      <c r="A4" s="38" t="s">
        <v>76</v>
      </c>
      <c r="B4" s="11">
        <v>834109</v>
      </c>
      <c r="C4" s="11">
        <v>735222</v>
      </c>
      <c r="D4" s="11" t="s">
        <v>80</v>
      </c>
      <c r="E4" s="32"/>
      <c r="G4" s="93" t="s">
        <v>122</v>
      </c>
      <c r="H4" s="93"/>
      <c r="I4" s="93"/>
      <c r="J4" s="93"/>
      <c r="K4" s="93"/>
      <c r="L4" s="93"/>
      <c r="M4" s="93"/>
      <c r="N4" s="93"/>
    </row>
    <row r="5" spans="1:14" ht="63.75">
      <c r="A5" s="37" t="s">
        <v>139</v>
      </c>
      <c r="B5" s="9">
        <v>833817</v>
      </c>
      <c r="C5" s="9">
        <v>735552</v>
      </c>
      <c r="D5" s="9">
        <v>1.08</v>
      </c>
      <c r="E5" s="36" t="s">
        <v>140</v>
      </c>
      <c r="G5" s="11" t="s">
        <v>119</v>
      </c>
      <c r="H5" s="11" t="s">
        <v>120</v>
      </c>
      <c r="I5" s="32" t="s">
        <v>136</v>
      </c>
      <c r="J5" s="11" t="s">
        <v>121</v>
      </c>
      <c r="K5" s="32" t="s">
        <v>137</v>
      </c>
      <c r="L5" s="11" t="s">
        <v>123</v>
      </c>
      <c r="M5" s="11" t="s">
        <v>124</v>
      </c>
      <c r="N5" s="11" t="s">
        <v>125</v>
      </c>
    </row>
    <row r="6" spans="1:14" ht="25.5">
      <c r="A6" s="39" t="s">
        <v>199</v>
      </c>
      <c r="B6" s="9">
        <v>832751</v>
      </c>
      <c r="C6" s="9">
        <v>736296</v>
      </c>
      <c r="D6" s="9">
        <v>3.96</v>
      </c>
      <c r="E6" s="9"/>
      <c r="G6" s="11">
        <v>16</v>
      </c>
      <c r="H6" s="11">
        <v>16</v>
      </c>
      <c r="I6" s="11">
        <v>3190</v>
      </c>
      <c r="J6" s="11">
        <v>1</v>
      </c>
      <c r="K6" s="11">
        <f>I6*J6</f>
        <v>3190</v>
      </c>
      <c r="L6" s="11">
        <f>K6*0.07</f>
        <v>223.3</v>
      </c>
      <c r="M6" s="11">
        <f>L6/84600</f>
        <v>0.0026394799054373524</v>
      </c>
      <c r="N6" s="11">
        <f>M6*1000</f>
        <v>2.6394799054373523</v>
      </c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/>
      <c r="B11" s="11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</sheetData>
  <sheetProtection/>
  <mergeCells count="6">
    <mergeCell ref="G4:N4"/>
    <mergeCell ref="A1:E1"/>
    <mergeCell ref="B2:C2"/>
    <mergeCell ref="A2:A3"/>
    <mergeCell ref="D2:D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personal</cp:lastModifiedBy>
  <cp:lastPrinted>2008-08-16T04:51:56Z</cp:lastPrinted>
  <dcterms:created xsi:type="dcterms:W3CDTF">2008-04-19T14:36:48Z</dcterms:created>
  <dcterms:modified xsi:type="dcterms:W3CDTF">2008-08-16T05:02:58Z</dcterms:modified>
  <cp:category/>
  <cp:version/>
  <cp:contentType/>
  <cp:contentStatus/>
</cp:coreProperties>
</file>